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66925"/>
  <mc:AlternateContent xmlns:mc="http://schemas.openxmlformats.org/markup-compatibility/2006">
    <mc:Choice Requires="x15">
      <x15ac:absPath xmlns:x15ac="http://schemas.microsoft.com/office/spreadsheetml/2010/11/ac" url="https://canut-my.sharepoint.com/personal/canut_canut_org/Documents/1 - MARCHES/TELECOMS_ACTIF/3-EXECUTION/1_Pièces de marché/LOT3_MOBILITE_SFR/Avenants/"/>
    </mc:Choice>
  </mc:AlternateContent>
  <xr:revisionPtr revIDLastSave="19" documentId="8_{4C5BF844-4F96-497F-93CD-1F684B7C3A30}" xr6:coauthVersionLast="47" xr6:coauthVersionMax="47" xr10:uidLastSave="{B56925F8-1F9E-482E-A1A4-024BFC40A049}"/>
  <bookViews>
    <workbookView xWindow="28680" yWindow="-120" windowWidth="29040" windowHeight="15720" xr2:uid="{FA05E074-B42F-4868-865F-40DB985AD65C}"/>
  </bookViews>
  <sheets>
    <sheet name="BPU Métropole" sheetId="1" r:id="rId1"/>
    <sheet name="BPU DROM MAYOTTE" sheetId="9" r:id="rId2"/>
    <sheet name="BPU DROM REUNION" sheetId="10" r:id="rId3"/>
    <sheet name="BPU DROM ANTILLES-GUYANE" sheetId="8" r:id="rId4"/>
  </sheets>
  <definedNames>
    <definedName name="_xlnm.Print_Area" localSheetId="3">'BPU DROM ANTILLES-GUYANE'!$A$1:$J$218</definedName>
    <definedName name="_xlnm.Print_Area" localSheetId="1">'BPU DROM MAYOTTE'!$A$1:$I$219</definedName>
    <definedName name="_xlnm.Print_Area" localSheetId="2">'BPU DROM REUNION'!$A$1:$I$221</definedName>
    <definedName name="_xlnm.Print_Area" localSheetId="0">'BPU Métropole'!$A$1:$I$454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16" i="1" l="1"/>
  <c r="F416" i="1"/>
  <c r="H382" i="1" l="1"/>
  <c r="F382" i="1"/>
  <c r="H25" i="1"/>
  <c r="F25" i="1"/>
  <c r="F362" i="1"/>
  <c r="F361" i="1"/>
  <c r="F360" i="1"/>
  <c r="F359" i="1"/>
  <c r="F358" i="1"/>
  <c r="F357" i="1"/>
  <c r="F10" i="1" l="1"/>
  <c r="H86" i="1"/>
  <c r="F86" i="1"/>
  <c r="F85" i="1"/>
  <c r="F84" i="1"/>
  <c r="D219" i="10"/>
  <c r="E219" i="10" s="1"/>
  <c r="G219" i="10" s="1"/>
  <c r="D218" i="10"/>
  <c r="E218" i="10" s="1"/>
  <c r="D217" i="10"/>
  <c r="E217" i="10" s="1"/>
  <c r="E216" i="10"/>
  <c r="D216" i="10"/>
  <c r="E215" i="10"/>
  <c r="G215" i="10" s="1"/>
  <c r="D215" i="10"/>
  <c r="G214" i="10"/>
  <c r="D214" i="10"/>
  <c r="E214" i="10" s="1"/>
  <c r="F214" i="10" s="1"/>
  <c r="H214" i="10" s="1"/>
  <c r="D213" i="10"/>
  <c r="E213" i="10" s="1"/>
  <c r="D212" i="10"/>
  <c r="E212" i="10" s="1"/>
  <c r="G211" i="10"/>
  <c r="F211" i="10"/>
  <c r="H211" i="10" s="1"/>
  <c r="E211" i="10"/>
  <c r="D211" i="10"/>
  <c r="D210" i="10"/>
  <c r="E210" i="10" s="1"/>
  <c r="E209" i="10"/>
  <c r="G209" i="10" s="1"/>
  <c r="D209" i="10"/>
  <c r="E208" i="10"/>
  <c r="D208" i="10"/>
  <c r="E207" i="10"/>
  <c r="G207" i="10" s="1"/>
  <c r="D207" i="10"/>
  <c r="G206" i="10"/>
  <c r="D206" i="10"/>
  <c r="E206" i="10" s="1"/>
  <c r="F206" i="10" s="1"/>
  <c r="H206" i="10" s="1"/>
  <c r="D205" i="10"/>
  <c r="E205" i="10" s="1"/>
  <c r="D204" i="10"/>
  <c r="E204" i="10" s="1"/>
  <c r="G203" i="10"/>
  <c r="F203" i="10"/>
  <c r="H203" i="10" s="1"/>
  <c r="E203" i="10"/>
  <c r="D203" i="10"/>
  <c r="D202" i="10"/>
  <c r="E202" i="10" s="1"/>
  <c r="E201" i="10"/>
  <c r="G201" i="10" s="1"/>
  <c r="D201" i="10"/>
  <c r="E200" i="10"/>
  <c r="D200" i="10"/>
  <c r="E199" i="10"/>
  <c r="G199" i="10" s="1"/>
  <c r="D199" i="10"/>
  <c r="G198" i="10"/>
  <c r="D198" i="10"/>
  <c r="E198" i="10" s="1"/>
  <c r="F198" i="10" s="1"/>
  <c r="H198" i="10" s="1"/>
  <c r="D197" i="10"/>
  <c r="E197" i="10" s="1"/>
  <c r="D196" i="10"/>
  <c r="E196" i="10" s="1"/>
  <c r="G195" i="10"/>
  <c r="F195" i="10"/>
  <c r="H195" i="10" s="1"/>
  <c r="E195" i="10"/>
  <c r="D195" i="10"/>
  <c r="D194" i="10"/>
  <c r="E194" i="10" s="1"/>
  <c r="E193" i="10"/>
  <c r="G193" i="10" s="1"/>
  <c r="D193" i="10"/>
  <c r="E192" i="10"/>
  <c r="D192" i="10"/>
  <c r="E191" i="10"/>
  <c r="G191" i="10" s="1"/>
  <c r="D191" i="10"/>
  <c r="G190" i="10"/>
  <c r="D190" i="10"/>
  <c r="E190" i="10" s="1"/>
  <c r="F190" i="10" s="1"/>
  <c r="H190" i="10" s="1"/>
  <c r="D189" i="10"/>
  <c r="E189" i="10" s="1"/>
  <c r="D188" i="10"/>
  <c r="E188" i="10" s="1"/>
  <c r="G187" i="10"/>
  <c r="F187" i="10"/>
  <c r="H187" i="10" s="1"/>
  <c r="E187" i="10"/>
  <c r="D187" i="10"/>
  <c r="D186" i="10"/>
  <c r="E186" i="10" s="1"/>
  <c r="E185" i="10"/>
  <c r="G185" i="10" s="1"/>
  <c r="D185" i="10"/>
  <c r="E184" i="10"/>
  <c r="D184" i="10"/>
  <c r="E183" i="10"/>
  <c r="G183" i="10" s="1"/>
  <c r="D183" i="10"/>
  <c r="G182" i="10"/>
  <c r="D182" i="10"/>
  <c r="E182" i="10" s="1"/>
  <c r="F182" i="10" s="1"/>
  <c r="H182" i="10" s="1"/>
  <c r="D181" i="10"/>
  <c r="E181" i="10" s="1"/>
  <c r="D180" i="10"/>
  <c r="E180" i="10" s="1"/>
  <c r="D179" i="10"/>
  <c r="E179" i="10" s="1"/>
  <c r="G179" i="10" s="1"/>
  <c r="D178" i="10"/>
  <c r="E178" i="10" s="1"/>
  <c r="D177" i="10"/>
  <c r="E177" i="10" s="1"/>
  <c r="E176" i="10"/>
  <c r="D176" i="10"/>
  <c r="E175" i="10"/>
  <c r="G175" i="10" s="1"/>
  <c r="D175" i="10"/>
  <c r="D174" i="10"/>
  <c r="E174" i="10" s="1"/>
  <c r="F174" i="10" s="1"/>
  <c r="H174" i="10" s="1"/>
  <c r="D173" i="10"/>
  <c r="E173" i="10" s="1"/>
  <c r="D172" i="10"/>
  <c r="E172" i="10" s="1"/>
  <c r="D171" i="10"/>
  <c r="E171" i="10" s="1"/>
  <c r="G171" i="10" s="1"/>
  <c r="D170" i="10"/>
  <c r="E170" i="10" s="1"/>
  <c r="D169" i="10"/>
  <c r="E169" i="10" s="1"/>
  <c r="E168" i="10"/>
  <c r="D168" i="10"/>
  <c r="E167" i="10"/>
  <c r="G167" i="10" s="1"/>
  <c r="D167" i="10"/>
  <c r="D166" i="10"/>
  <c r="E166" i="10" s="1"/>
  <c r="F166" i="10" s="1"/>
  <c r="H166" i="10" s="1"/>
  <c r="D165" i="10"/>
  <c r="E165" i="10" s="1"/>
  <c r="D164" i="10"/>
  <c r="E164" i="10" s="1"/>
  <c r="D163" i="10"/>
  <c r="E163" i="10" s="1"/>
  <c r="G163" i="10" s="1"/>
  <c r="D162" i="10"/>
  <c r="E162" i="10" s="1"/>
  <c r="D161" i="10"/>
  <c r="E161" i="10" s="1"/>
  <c r="E160" i="10"/>
  <c r="D160" i="10"/>
  <c r="E159" i="10"/>
  <c r="G159" i="10" s="1"/>
  <c r="D159" i="10"/>
  <c r="D158" i="10"/>
  <c r="E158" i="10" s="1"/>
  <c r="F158" i="10" s="1"/>
  <c r="H158" i="10" s="1"/>
  <c r="D157" i="10"/>
  <c r="E157" i="10" s="1"/>
  <c r="D156" i="10"/>
  <c r="E156" i="10" s="1"/>
  <c r="F155" i="10"/>
  <c r="H155" i="10" s="1"/>
  <c r="D155" i="10"/>
  <c r="E155" i="10" s="1"/>
  <c r="G155" i="10" s="1"/>
  <c r="D152" i="10"/>
  <c r="E152" i="10" s="1"/>
  <c r="D149" i="10"/>
  <c r="E149" i="10" s="1"/>
  <c r="F148" i="10"/>
  <c r="H148" i="10" s="1"/>
  <c r="E148" i="10"/>
  <c r="G148" i="10" s="1"/>
  <c r="D148" i="10"/>
  <c r="E145" i="10"/>
  <c r="G145" i="10" s="1"/>
  <c r="D145" i="10"/>
  <c r="D144" i="10"/>
  <c r="E144" i="10" s="1"/>
  <c r="F144" i="10" s="1"/>
  <c r="H144" i="10" s="1"/>
  <c r="D141" i="10"/>
  <c r="E141" i="10" s="1"/>
  <c r="D140" i="10"/>
  <c r="E140" i="10" s="1"/>
  <c r="D139" i="10"/>
  <c r="E139" i="10" s="1"/>
  <c r="G139" i="10" s="1"/>
  <c r="D138" i="10"/>
  <c r="E138" i="10" s="1"/>
  <c r="D137" i="10"/>
  <c r="E137" i="10" s="1"/>
  <c r="E136" i="10"/>
  <c r="D136" i="10"/>
  <c r="E135" i="10"/>
  <c r="G135" i="10" s="1"/>
  <c r="D135" i="10"/>
  <c r="G134" i="10"/>
  <c r="D134" i="10"/>
  <c r="E134" i="10" s="1"/>
  <c r="F134" i="10" s="1"/>
  <c r="H134" i="10" s="1"/>
  <c r="D133" i="10"/>
  <c r="E133" i="10" s="1"/>
  <c r="D132" i="10"/>
  <c r="E132" i="10" s="1"/>
  <c r="G131" i="10"/>
  <c r="F131" i="10"/>
  <c r="H131" i="10" s="1"/>
  <c r="D131" i="10"/>
  <c r="E131" i="10" s="1"/>
  <c r="D128" i="10"/>
  <c r="E128" i="10" s="1"/>
  <c r="D127" i="10"/>
  <c r="E127" i="10" s="1"/>
  <c r="E126" i="10"/>
  <c r="G126" i="10" s="1"/>
  <c r="D126" i="10"/>
  <c r="E125" i="10"/>
  <c r="G125" i="10" s="1"/>
  <c r="D125" i="10"/>
  <c r="H124" i="10"/>
  <c r="G124" i="10"/>
  <c r="E124" i="10"/>
  <c r="F124" i="10" s="1"/>
  <c r="D124" i="10"/>
  <c r="D123" i="10"/>
  <c r="E123" i="10" s="1"/>
  <c r="D122" i="10"/>
  <c r="E122" i="10" s="1"/>
  <c r="D121" i="10"/>
  <c r="E121" i="10" s="1"/>
  <c r="G121" i="10" s="1"/>
  <c r="D120" i="10"/>
  <c r="E120" i="10" s="1"/>
  <c r="D119" i="10"/>
  <c r="E119" i="10" s="1"/>
  <c r="E116" i="10"/>
  <c r="G116" i="10" s="1"/>
  <c r="D116" i="10"/>
  <c r="E113" i="10"/>
  <c r="G113" i="10" s="1"/>
  <c r="D113" i="10"/>
  <c r="D112" i="10"/>
  <c r="E112" i="10" s="1"/>
  <c r="F112" i="10" s="1"/>
  <c r="H112" i="10" s="1"/>
  <c r="H79" i="10"/>
  <c r="F79" i="10"/>
  <c r="H78" i="10"/>
  <c r="F78" i="10"/>
  <c r="H77" i="10"/>
  <c r="F77" i="10"/>
  <c r="H76" i="10"/>
  <c r="F76" i="10"/>
  <c r="D36" i="10"/>
  <c r="E36" i="10" s="1"/>
  <c r="E35" i="10"/>
  <c r="G35" i="10" s="1"/>
  <c r="E34" i="10"/>
  <c r="G34" i="10" s="1"/>
  <c r="E33" i="10"/>
  <c r="G33" i="10" s="1"/>
  <c r="E32" i="10"/>
  <c r="G32" i="10" s="1"/>
  <c r="D32" i="10"/>
  <c r="E31" i="10"/>
  <c r="G31" i="10" s="1"/>
  <c r="G30" i="10"/>
  <c r="F30" i="10"/>
  <c r="H30" i="10" s="1"/>
  <c r="E30" i="10"/>
  <c r="G25" i="10"/>
  <c r="E25" i="10"/>
  <c r="F25" i="10" s="1"/>
  <c r="H25" i="10" s="1"/>
  <c r="D25" i="10"/>
  <c r="D26" i="10" s="1"/>
  <c r="E26" i="10" s="1"/>
  <c r="E24" i="10"/>
  <c r="D24" i="10"/>
  <c r="D23" i="10"/>
  <c r="E23" i="10" s="1"/>
  <c r="G22" i="10"/>
  <c r="D22" i="10"/>
  <c r="E22" i="10" s="1"/>
  <c r="F22" i="10" s="1"/>
  <c r="H22" i="10" s="1"/>
  <c r="D21" i="10"/>
  <c r="E21" i="10" s="1"/>
  <c r="D20" i="10"/>
  <c r="E20" i="10" s="1"/>
  <c r="H19" i="10"/>
  <c r="F19" i="10"/>
  <c r="H18" i="10"/>
  <c r="F18" i="10"/>
  <c r="H17" i="10"/>
  <c r="F17" i="10"/>
  <c r="H13" i="10"/>
  <c r="F13" i="10"/>
  <c r="H12" i="10"/>
  <c r="F12" i="10"/>
  <c r="H11" i="10"/>
  <c r="F11" i="10"/>
  <c r="G10" i="10"/>
  <c r="H10" i="10" s="1"/>
  <c r="E10" i="10"/>
  <c r="F10" i="10" s="1"/>
  <c r="E218" i="9"/>
  <c r="G218" i="9" s="1"/>
  <c r="D218" i="9"/>
  <c r="D217" i="9"/>
  <c r="E217" i="9" s="1"/>
  <c r="D216" i="9"/>
  <c r="E216" i="9" s="1"/>
  <c r="D215" i="9"/>
  <c r="E215" i="9" s="1"/>
  <c r="E214" i="9"/>
  <c r="G214" i="9" s="1"/>
  <c r="D214" i="9"/>
  <c r="H213" i="9"/>
  <c r="F213" i="9"/>
  <c r="E213" i="9"/>
  <c r="G213" i="9" s="1"/>
  <c r="D213" i="9"/>
  <c r="E212" i="9"/>
  <c r="F212" i="9" s="1"/>
  <c r="H212" i="9" s="1"/>
  <c r="D212" i="9"/>
  <c r="D211" i="9"/>
  <c r="E211" i="9" s="1"/>
  <c r="G210" i="9"/>
  <c r="E210" i="9"/>
  <c r="F210" i="9" s="1"/>
  <c r="H210" i="9" s="1"/>
  <c r="D210" i="9"/>
  <c r="D209" i="9"/>
  <c r="E209" i="9" s="1"/>
  <c r="D208" i="9"/>
  <c r="E208" i="9" s="1"/>
  <c r="D207" i="9"/>
  <c r="E207" i="9" s="1"/>
  <c r="E206" i="9"/>
  <c r="G206" i="9" s="1"/>
  <c r="D206" i="9"/>
  <c r="H205" i="9"/>
  <c r="F205" i="9"/>
  <c r="E205" i="9"/>
  <c r="G205" i="9" s="1"/>
  <c r="D205" i="9"/>
  <c r="E204" i="9"/>
  <c r="F204" i="9" s="1"/>
  <c r="H204" i="9" s="1"/>
  <c r="D204" i="9"/>
  <c r="D203" i="9"/>
  <c r="E203" i="9" s="1"/>
  <c r="G202" i="9"/>
  <c r="E202" i="9"/>
  <c r="F202" i="9" s="1"/>
  <c r="H202" i="9" s="1"/>
  <c r="D202" i="9"/>
  <c r="D201" i="9"/>
  <c r="E201" i="9" s="1"/>
  <c r="D200" i="9"/>
  <c r="E200" i="9" s="1"/>
  <c r="D199" i="9"/>
  <c r="E199" i="9" s="1"/>
  <c r="E198" i="9"/>
  <c r="G198" i="9" s="1"/>
  <c r="D198" i="9"/>
  <c r="D197" i="9"/>
  <c r="E197" i="9" s="1"/>
  <c r="E196" i="9"/>
  <c r="F196" i="9" s="1"/>
  <c r="H196" i="9" s="1"/>
  <c r="D196" i="9"/>
  <c r="D195" i="9"/>
  <c r="E195" i="9" s="1"/>
  <c r="G194" i="9"/>
  <c r="E194" i="9"/>
  <c r="F194" i="9" s="1"/>
  <c r="H194" i="9" s="1"/>
  <c r="D194" i="9"/>
  <c r="D193" i="9"/>
  <c r="E193" i="9" s="1"/>
  <c r="D192" i="9"/>
  <c r="E192" i="9" s="1"/>
  <c r="D191" i="9"/>
  <c r="E191" i="9" s="1"/>
  <c r="E190" i="9"/>
  <c r="G190" i="9" s="1"/>
  <c r="D190" i="9"/>
  <c r="D189" i="9"/>
  <c r="E189" i="9" s="1"/>
  <c r="E188" i="9"/>
  <c r="F188" i="9" s="1"/>
  <c r="H188" i="9" s="1"/>
  <c r="D188" i="9"/>
  <c r="D187" i="9"/>
  <c r="E187" i="9" s="1"/>
  <c r="G186" i="9"/>
  <c r="E186" i="9"/>
  <c r="F186" i="9" s="1"/>
  <c r="H186" i="9" s="1"/>
  <c r="D186" i="9"/>
  <c r="D185" i="9"/>
  <c r="E185" i="9" s="1"/>
  <c r="D184" i="9"/>
  <c r="E184" i="9" s="1"/>
  <c r="D183" i="9"/>
  <c r="E183" i="9" s="1"/>
  <c r="E182" i="9"/>
  <c r="G182" i="9" s="1"/>
  <c r="D182" i="9"/>
  <c r="H181" i="9"/>
  <c r="F181" i="9"/>
  <c r="E181" i="9"/>
  <c r="G181" i="9" s="1"/>
  <c r="D181" i="9"/>
  <c r="E180" i="9"/>
  <c r="F180" i="9" s="1"/>
  <c r="H180" i="9" s="1"/>
  <c r="D180" i="9"/>
  <c r="D179" i="9"/>
  <c r="E179" i="9" s="1"/>
  <c r="G178" i="9"/>
  <c r="E178" i="9"/>
  <c r="F178" i="9" s="1"/>
  <c r="H178" i="9" s="1"/>
  <c r="D178" i="9"/>
  <c r="D177" i="9"/>
  <c r="E177" i="9" s="1"/>
  <c r="D176" i="9"/>
  <c r="E176" i="9" s="1"/>
  <c r="D175" i="9"/>
  <c r="E175" i="9" s="1"/>
  <c r="E174" i="9"/>
  <c r="G174" i="9" s="1"/>
  <c r="D174" i="9"/>
  <c r="D173" i="9"/>
  <c r="E173" i="9" s="1"/>
  <c r="E172" i="9"/>
  <c r="F172" i="9" s="1"/>
  <c r="H172" i="9" s="1"/>
  <c r="D172" i="9"/>
  <c r="D171" i="9"/>
  <c r="E171" i="9" s="1"/>
  <c r="G170" i="9"/>
  <c r="E170" i="9"/>
  <c r="F170" i="9" s="1"/>
  <c r="H170" i="9" s="1"/>
  <c r="D170" i="9"/>
  <c r="D169" i="9"/>
  <c r="E169" i="9" s="1"/>
  <c r="D168" i="9"/>
  <c r="E168" i="9" s="1"/>
  <c r="D167" i="9"/>
  <c r="E167" i="9" s="1"/>
  <c r="E166" i="9"/>
  <c r="G166" i="9" s="1"/>
  <c r="D166" i="9"/>
  <c r="D165" i="9"/>
  <c r="E165" i="9" s="1"/>
  <c r="E164" i="9"/>
  <c r="F164" i="9" s="1"/>
  <c r="H164" i="9" s="1"/>
  <c r="D164" i="9"/>
  <c r="D163" i="9"/>
  <c r="E163" i="9" s="1"/>
  <c r="G162" i="9"/>
  <c r="E162" i="9"/>
  <c r="F162" i="9" s="1"/>
  <c r="H162" i="9" s="1"/>
  <c r="D162" i="9"/>
  <c r="D161" i="9"/>
  <c r="E161" i="9" s="1"/>
  <c r="D160" i="9"/>
  <c r="E160" i="9" s="1"/>
  <c r="D159" i="9"/>
  <c r="E159" i="9" s="1"/>
  <c r="E158" i="9"/>
  <c r="G158" i="9" s="1"/>
  <c r="D158" i="9"/>
  <c r="H157" i="9"/>
  <c r="F157" i="9"/>
  <c r="E157" i="9"/>
  <c r="G157" i="9" s="1"/>
  <c r="D157" i="9"/>
  <c r="E156" i="9"/>
  <c r="F156" i="9" s="1"/>
  <c r="H156" i="9" s="1"/>
  <c r="D156" i="9"/>
  <c r="D155" i="9"/>
  <c r="E155" i="9" s="1"/>
  <c r="E154" i="9"/>
  <c r="F154" i="9" s="1"/>
  <c r="H154" i="9" s="1"/>
  <c r="D154" i="9"/>
  <c r="D151" i="9"/>
  <c r="E151" i="9" s="1"/>
  <c r="D148" i="9"/>
  <c r="E148" i="9" s="1"/>
  <c r="D145" i="9"/>
  <c r="E145" i="9" s="1"/>
  <c r="E144" i="9"/>
  <c r="G144" i="9" s="1"/>
  <c r="D144" i="9"/>
  <c r="D141" i="9"/>
  <c r="E141" i="9" s="1"/>
  <c r="E140" i="9"/>
  <c r="F140" i="9" s="1"/>
  <c r="H140" i="9" s="1"/>
  <c r="D140" i="9"/>
  <c r="D139" i="9"/>
  <c r="E139" i="9" s="1"/>
  <c r="E138" i="9"/>
  <c r="F138" i="9" s="1"/>
  <c r="H138" i="9" s="1"/>
  <c r="D138" i="9"/>
  <c r="D137" i="9"/>
  <c r="E137" i="9" s="1"/>
  <c r="G136" i="9"/>
  <c r="E136" i="9"/>
  <c r="F136" i="9" s="1"/>
  <c r="H136" i="9" s="1"/>
  <c r="D136" i="9"/>
  <c r="D135" i="9"/>
  <c r="E135" i="9" s="1"/>
  <c r="E134" i="9"/>
  <c r="G134" i="9" s="1"/>
  <c r="D134" i="9"/>
  <c r="D133" i="9"/>
  <c r="E133" i="9" s="1"/>
  <c r="E132" i="9"/>
  <c r="F132" i="9" s="1"/>
  <c r="H132" i="9" s="1"/>
  <c r="D132" i="9"/>
  <c r="D131" i="9"/>
  <c r="E131" i="9" s="1"/>
  <c r="E128" i="9"/>
  <c r="F128" i="9" s="1"/>
  <c r="H128" i="9" s="1"/>
  <c r="D128" i="9"/>
  <c r="D127" i="9"/>
  <c r="E127" i="9" s="1"/>
  <c r="G126" i="9"/>
  <c r="E126" i="9"/>
  <c r="F126" i="9" s="1"/>
  <c r="H126" i="9" s="1"/>
  <c r="D126" i="9"/>
  <c r="D125" i="9"/>
  <c r="E125" i="9" s="1"/>
  <c r="E124" i="9"/>
  <c r="G124" i="9" s="1"/>
  <c r="D124" i="9"/>
  <c r="D123" i="9"/>
  <c r="E123" i="9" s="1"/>
  <c r="E122" i="9"/>
  <c r="F122" i="9" s="1"/>
  <c r="H122" i="9" s="1"/>
  <c r="D122" i="9"/>
  <c r="D121" i="9"/>
  <c r="E121" i="9" s="1"/>
  <c r="E120" i="9"/>
  <c r="G120" i="9" s="1"/>
  <c r="D120" i="9"/>
  <c r="D119" i="9"/>
  <c r="E119" i="9" s="1"/>
  <c r="G116" i="9"/>
  <c r="E116" i="9"/>
  <c r="F116" i="9" s="1"/>
  <c r="H116" i="9" s="1"/>
  <c r="D116" i="9"/>
  <c r="D113" i="9"/>
  <c r="E113" i="9" s="1"/>
  <c r="E112" i="9"/>
  <c r="G112" i="9" s="1"/>
  <c r="D112" i="9"/>
  <c r="D36" i="9"/>
  <c r="E36" i="9" s="1"/>
  <c r="E35" i="9"/>
  <c r="F35" i="9" s="1"/>
  <c r="H35" i="9" s="1"/>
  <c r="G34" i="9"/>
  <c r="E34" i="9"/>
  <c r="F34" i="9" s="1"/>
  <c r="H34" i="9" s="1"/>
  <c r="E33" i="9"/>
  <c r="F33" i="9" s="1"/>
  <c r="H33" i="9" s="1"/>
  <c r="G32" i="9"/>
  <c r="E32" i="9"/>
  <c r="F32" i="9" s="1"/>
  <c r="H32" i="9" s="1"/>
  <c r="D32" i="9"/>
  <c r="F31" i="9"/>
  <c r="H31" i="9" s="1"/>
  <c r="E31" i="9"/>
  <c r="G31" i="9" s="1"/>
  <c r="H30" i="9"/>
  <c r="F30" i="9"/>
  <c r="E30" i="9"/>
  <c r="G30" i="9" s="1"/>
  <c r="D26" i="9"/>
  <c r="E26" i="9" s="1"/>
  <c r="E25" i="9"/>
  <c r="G25" i="9" s="1"/>
  <c r="D25" i="9"/>
  <c r="D24" i="9"/>
  <c r="E24" i="9" s="1"/>
  <c r="E23" i="9"/>
  <c r="F23" i="9" s="1"/>
  <c r="H23" i="9" s="1"/>
  <c r="D23" i="9"/>
  <c r="D22" i="9"/>
  <c r="E22" i="9" s="1"/>
  <c r="E21" i="9"/>
  <c r="F21" i="9" s="1"/>
  <c r="H21" i="9" s="1"/>
  <c r="D21" i="9"/>
  <c r="D20" i="9"/>
  <c r="E20" i="9" s="1"/>
  <c r="G19" i="9"/>
  <c r="H19" i="9" s="1"/>
  <c r="E19" i="9"/>
  <c r="F19" i="9" s="1"/>
  <c r="E18" i="9"/>
  <c r="F18" i="9" s="1"/>
  <c r="G17" i="9"/>
  <c r="H17" i="9" s="1"/>
  <c r="E17" i="9"/>
  <c r="F17" i="9" s="1"/>
  <c r="H13" i="9"/>
  <c r="F13" i="9"/>
  <c r="H12" i="9"/>
  <c r="F12" i="9"/>
  <c r="H11" i="9"/>
  <c r="F11" i="9"/>
  <c r="G10" i="9"/>
  <c r="H10" i="9" s="1"/>
  <c r="E10" i="9"/>
  <c r="F10" i="9" s="1"/>
  <c r="F36" i="10" l="1"/>
  <c r="H36" i="10" s="1"/>
  <c r="G36" i="10"/>
  <c r="F123" i="10"/>
  <c r="H123" i="10" s="1"/>
  <c r="G123" i="10"/>
  <c r="F170" i="10"/>
  <c r="H170" i="10" s="1"/>
  <c r="G170" i="10"/>
  <c r="G212" i="10"/>
  <c r="F212" i="10"/>
  <c r="H212" i="10" s="1"/>
  <c r="G20" i="10"/>
  <c r="F20" i="10"/>
  <c r="H20" i="10" s="1"/>
  <c r="G122" i="10"/>
  <c r="F122" i="10"/>
  <c r="H122" i="10" s="1"/>
  <c r="F162" i="10"/>
  <c r="H162" i="10" s="1"/>
  <c r="G162" i="10"/>
  <c r="G172" i="10"/>
  <c r="F172" i="10"/>
  <c r="H172" i="10" s="1"/>
  <c r="F202" i="10"/>
  <c r="H202" i="10" s="1"/>
  <c r="G202" i="10"/>
  <c r="F210" i="10"/>
  <c r="H210" i="10" s="1"/>
  <c r="G210" i="10"/>
  <c r="G26" i="10"/>
  <c r="F26" i="10"/>
  <c r="H26" i="10" s="1"/>
  <c r="G136" i="10"/>
  <c r="F136" i="10"/>
  <c r="H136" i="10" s="1"/>
  <c r="G149" i="10"/>
  <c r="F149" i="10"/>
  <c r="H149" i="10" s="1"/>
  <c r="G158" i="10"/>
  <c r="F173" i="10"/>
  <c r="H173" i="10" s="1"/>
  <c r="G173" i="10"/>
  <c r="F219" i="10"/>
  <c r="H219" i="10" s="1"/>
  <c r="G137" i="10"/>
  <c r="F137" i="10"/>
  <c r="H137" i="10" s="1"/>
  <c r="F32" i="10"/>
  <c r="H32" i="10" s="1"/>
  <c r="G112" i="10"/>
  <c r="F126" i="10"/>
  <c r="H126" i="10" s="1"/>
  <c r="F133" i="10"/>
  <c r="H133" i="10" s="1"/>
  <c r="G133" i="10"/>
  <c r="F152" i="10"/>
  <c r="H152" i="10" s="1"/>
  <c r="G152" i="10"/>
  <c r="G164" i="10"/>
  <c r="F164" i="10"/>
  <c r="H164" i="10" s="1"/>
  <c r="G169" i="10"/>
  <c r="F169" i="10"/>
  <c r="H169" i="10" s="1"/>
  <c r="G174" i="10"/>
  <c r="G188" i="10"/>
  <c r="F188" i="10"/>
  <c r="H188" i="10" s="1"/>
  <c r="F24" i="10"/>
  <c r="H24" i="10" s="1"/>
  <c r="G24" i="10"/>
  <c r="F141" i="10"/>
  <c r="H141" i="10" s="1"/>
  <c r="G141" i="10"/>
  <c r="G177" i="10"/>
  <c r="F177" i="10"/>
  <c r="H177" i="10" s="1"/>
  <c r="G186" i="10"/>
  <c r="F186" i="10"/>
  <c r="H186" i="10" s="1"/>
  <c r="F194" i="10"/>
  <c r="H194" i="10" s="1"/>
  <c r="G194" i="10"/>
  <c r="F116" i="10"/>
  <c r="H116" i="10" s="1"/>
  <c r="G21" i="10"/>
  <c r="F21" i="10"/>
  <c r="H21" i="10" s="1"/>
  <c r="G119" i="10"/>
  <c r="F119" i="10"/>
  <c r="H119" i="10" s="1"/>
  <c r="G132" i="10"/>
  <c r="F132" i="10"/>
  <c r="H132" i="10" s="1"/>
  <c r="G144" i="10"/>
  <c r="F163" i="10"/>
  <c r="H163" i="10" s="1"/>
  <c r="G168" i="10"/>
  <c r="F168" i="10"/>
  <c r="H168" i="10" s="1"/>
  <c r="F178" i="10"/>
  <c r="H178" i="10" s="1"/>
  <c r="G178" i="10"/>
  <c r="G120" i="10"/>
  <c r="F120" i="10"/>
  <c r="H120" i="10" s="1"/>
  <c r="G127" i="10"/>
  <c r="F127" i="10"/>
  <c r="H127" i="10" s="1"/>
  <c r="F138" i="10"/>
  <c r="H138" i="10" s="1"/>
  <c r="G138" i="10"/>
  <c r="F165" i="10"/>
  <c r="H165" i="10" s="1"/>
  <c r="G165" i="10"/>
  <c r="F179" i="10"/>
  <c r="H179" i="10" s="1"/>
  <c r="G184" i="10"/>
  <c r="F184" i="10"/>
  <c r="H184" i="10" s="1"/>
  <c r="G192" i="10"/>
  <c r="F192" i="10"/>
  <c r="H192" i="10" s="1"/>
  <c r="G200" i="10"/>
  <c r="F200" i="10"/>
  <c r="H200" i="10" s="1"/>
  <c r="G208" i="10"/>
  <c r="F208" i="10"/>
  <c r="H208" i="10" s="1"/>
  <c r="G216" i="10"/>
  <c r="F216" i="10"/>
  <c r="H216" i="10" s="1"/>
  <c r="G160" i="10"/>
  <c r="F160" i="10"/>
  <c r="H160" i="10" s="1"/>
  <c r="G180" i="10"/>
  <c r="F180" i="10"/>
  <c r="H180" i="10" s="1"/>
  <c r="G196" i="10"/>
  <c r="F196" i="10"/>
  <c r="H196" i="10" s="1"/>
  <c r="G204" i="10"/>
  <c r="F204" i="10"/>
  <c r="H204" i="10" s="1"/>
  <c r="G217" i="10"/>
  <c r="F217" i="10"/>
  <c r="H217" i="10" s="1"/>
  <c r="G23" i="10"/>
  <c r="F23" i="10"/>
  <c r="H23" i="10" s="1"/>
  <c r="F34" i="10"/>
  <c r="H34" i="10" s="1"/>
  <c r="F121" i="10"/>
  <c r="H121" i="10" s="1"/>
  <c r="F128" i="10"/>
  <c r="H128" i="10" s="1"/>
  <c r="G128" i="10"/>
  <c r="F139" i="10"/>
  <c r="H139" i="10" s="1"/>
  <c r="G156" i="10"/>
  <c r="F156" i="10"/>
  <c r="H156" i="10" s="1"/>
  <c r="G161" i="10"/>
  <c r="F161" i="10"/>
  <c r="H161" i="10" s="1"/>
  <c r="G166" i="10"/>
  <c r="F181" i="10"/>
  <c r="H181" i="10" s="1"/>
  <c r="G181" i="10"/>
  <c r="F189" i="10"/>
  <c r="H189" i="10" s="1"/>
  <c r="G189" i="10"/>
  <c r="F197" i="10"/>
  <c r="H197" i="10" s="1"/>
  <c r="G197" i="10"/>
  <c r="F205" i="10"/>
  <c r="H205" i="10" s="1"/>
  <c r="G205" i="10"/>
  <c r="F213" i="10"/>
  <c r="H213" i="10" s="1"/>
  <c r="G213" i="10"/>
  <c r="G140" i="10"/>
  <c r="F140" i="10"/>
  <c r="H140" i="10" s="1"/>
  <c r="F157" i="10"/>
  <c r="H157" i="10" s="1"/>
  <c r="G157" i="10"/>
  <c r="F171" i="10"/>
  <c r="H171" i="10" s="1"/>
  <c r="G176" i="10"/>
  <c r="F176" i="10"/>
  <c r="H176" i="10" s="1"/>
  <c r="G218" i="10"/>
  <c r="F218" i="10"/>
  <c r="H218" i="10" s="1"/>
  <c r="F31" i="10"/>
  <c r="H31" i="10" s="1"/>
  <c r="F113" i="10"/>
  <c r="H113" i="10" s="1"/>
  <c r="F125" i="10"/>
  <c r="H125" i="10" s="1"/>
  <c r="F135" i="10"/>
  <c r="H135" i="10" s="1"/>
  <c r="F145" i="10"/>
  <c r="H145" i="10" s="1"/>
  <c r="F159" i="10"/>
  <c r="H159" i="10" s="1"/>
  <c r="F167" i="10"/>
  <c r="H167" i="10" s="1"/>
  <c r="F175" i="10"/>
  <c r="H175" i="10" s="1"/>
  <c r="F183" i="10"/>
  <c r="H183" i="10" s="1"/>
  <c r="F191" i="10"/>
  <c r="H191" i="10" s="1"/>
  <c r="F199" i="10"/>
  <c r="H199" i="10" s="1"/>
  <c r="F207" i="10"/>
  <c r="H207" i="10" s="1"/>
  <c r="F215" i="10"/>
  <c r="H215" i="10" s="1"/>
  <c r="F33" i="10"/>
  <c r="H33" i="10" s="1"/>
  <c r="F35" i="10"/>
  <c r="H35" i="10" s="1"/>
  <c r="F185" i="10"/>
  <c r="H185" i="10" s="1"/>
  <c r="F193" i="10"/>
  <c r="H193" i="10" s="1"/>
  <c r="F201" i="10"/>
  <c r="H201" i="10" s="1"/>
  <c r="F209" i="10"/>
  <c r="H209" i="10" s="1"/>
  <c r="G36" i="9"/>
  <c r="F36" i="9"/>
  <c r="H36" i="9" s="1"/>
  <c r="G20" i="9"/>
  <c r="F20" i="9"/>
  <c r="H20" i="9" s="1"/>
  <c r="G145" i="9"/>
  <c r="F145" i="9"/>
  <c r="H145" i="9" s="1"/>
  <c r="G171" i="9"/>
  <c r="F171" i="9"/>
  <c r="H171" i="9" s="1"/>
  <c r="G26" i="9"/>
  <c r="F26" i="9"/>
  <c r="H26" i="9" s="1"/>
  <c r="G113" i="9"/>
  <c r="F113" i="9"/>
  <c r="H113" i="9" s="1"/>
  <c r="G148" i="9"/>
  <c r="F148" i="9"/>
  <c r="H148" i="9" s="1"/>
  <c r="G191" i="9"/>
  <c r="F191" i="9"/>
  <c r="H191" i="9" s="1"/>
  <c r="G121" i="9"/>
  <c r="F121" i="9"/>
  <c r="H121" i="9" s="1"/>
  <c r="G133" i="9"/>
  <c r="F133" i="9"/>
  <c r="H133" i="9" s="1"/>
  <c r="G161" i="9"/>
  <c r="F161" i="9"/>
  <c r="H161" i="9" s="1"/>
  <c r="G177" i="9"/>
  <c r="F177" i="9"/>
  <c r="H177" i="9" s="1"/>
  <c r="G127" i="9"/>
  <c r="F127" i="9"/>
  <c r="H127" i="9" s="1"/>
  <c r="G139" i="9"/>
  <c r="F139" i="9"/>
  <c r="H139" i="9" s="1"/>
  <c r="F151" i="9"/>
  <c r="H151" i="9" s="1"/>
  <c r="G151" i="9"/>
  <c r="G167" i="9"/>
  <c r="F167" i="9"/>
  <c r="H167" i="9" s="1"/>
  <c r="G192" i="9"/>
  <c r="F192" i="9"/>
  <c r="H192" i="9" s="1"/>
  <c r="G197" i="9"/>
  <c r="F197" i="9"/>
  <c r="H197" i="9" s="1"/>
  <c r="G211" i="9"/>
  <c r="F211" i="9"/>
  <c r="H211" i="9" s="1"/>
  <c r="G22" i="9"/>
  <c r="F22" i="9"/>
  <c r="H22" i="9" s="1"/>
  <c r="G123" i="9"/>
  <c r="F123" i="9"/>
  <c r="H123" i="9" s="1"/>
  <c r="G135" i="9"/>
  <c r="F135" i="9"/>
  <c r="H135" i="9" s="1"/>
  <c r="G168" i="9"/>
  <c r="F168" i="9"/>
  <c r="H168" i="9" s="1"/>
  <c r="G173" i="9"/>
  <c r="F173" i="9"/>
  <c r="H173" i="9" s="1"/>
  <c r="G187" i="9"/>
  <c r="F187" i="9"/>
  <c r="H187" i="9" s="1"/>
  <c r="F193" i="9"/>
  <c r="H193" i="9" s="1"/>
  <c r="G193" i="9"/>
  <c r="G203" i="9"/>
  <c r="F203" i="9"/>
  <c r="H203" i="9" s="1"/>
  <c r="G215" i="9"/>
  <c r="F215" i="9"/>
  <c r="H215" i="9" s="1"/>
  <c r="G163" i="9"/>
  <c r="F163" i="9"/>
  <c r="H163" i="9" s="1"/>
  <c r="F169" i="9"/>
  <c r="H169" i="9" s="1"/>
  <c r="G169" i="9"/>
  <c r="G179" i="9"/>
  <c r="F179" i="9"/>
  <c r="H179" i="9" s="1"/>
  <c r="G207" i="9"/>
  <c r="F207" i="9"/>
  <c r="H207" i="9" s="1"/>
  <c r="G216" i="9"/>
  <c r="F216" i="9"/>
  <c r="H216" i="9" s="1"/>
  <c r="F119" i="9"/>
  <c r="H119" i="9" s="1"/>
  <c r="G119" i="9"/>
  <c r="G131" i="9"/>
  <c r="F131" i="9"/>
  <c r="H131" i="9" s="1"/>
  <c r="G141" i="9"/>
  <c r="F141" i="9"/>
  <c r="H141" i="9" s="1"/>
  <c r="G155" i="9"/>
  <c r="F155" i="9"/>
  <c r="H155" i="9" s="1"/>
  <c r="G183" i="9"/>
  <c r="F183" i="9"/>
  <c r="H183" i="9" s="1"/>
  <c r="G199" i="9"/>
  <c r="F199" i="9"/>
  <c r="H199" i="9" s="1"/>
  <c r="G208" i="9"/>
  <c r="F208" i="9"/>
  <c r="H208" i="9" s="1"/>
  <c r="G217" i="9"/>
  <c r="F217" i="9"/>
  <c r="H217" i="9" s="1"/>
  <c r="G24" i="9"/>
  <c r="F24" i="9"/>
  <c r="H24" i="9" s="1"/>
  <c r="G125" i="9"/>
  <c r="F125" i="9"/>
  <c r="H125" i="9" s="1"/>
  <c r="G159" i="9"/>
  <c r="F159" i="9"/>
  <c r="H159" i="9" s="1"/>
  <c r="G175" i="9"/>
  <c r="F175" i="9"/>
  <c r="H175" i="9" s="1"/>
  <c r="G184" i="9"/>
  <c r="F184" i="9"/>
  <c r="H184" i="9" s="1"/>
  <c r="G189" i="9"/>
  <c r="F189" i="9"/>
  <c r="H189" i="9" s="1"/>
  <c r="G200" i="9"/>
  <c r="F200" i="9"/>
  <c r="H200" i="9" s="1"/>
  <c r="G209" i="9"/>
  <c r="F209" i="9"/>
  <c r="H209" i="9" s="1"/>
  <c r="F137" i="9"/>
  <c r="H137" i="9" s="1"/>
  <c r="G137" i="9"/>
  <c r="G160" i="9"/>
  <c r="F160" i="9"/>
  <c r="H160" i="9" s="1"/>
  <c r="G165" i="9"/>
  <c r="F165" i="9"/>
  <c r="H165" i="9" s="1"/>
  <c r="G176" i="9"/>
  <c r="F176" i="9"/>
  <c r="H176" i="9" s="1"/>
  <c r="G185" i="9"/>
  <c r="F185" i="9"/>
  <c r="H185" i="9" s="1"/>
  <c r="G195" i="9"/>
  <c r="F195" i="9"/>
  <c r="H195" i="9" s="1"/>
  <c r="F201" i="9"/>
  <c r="H201" i="9" s="1"/>
  <c r="G201" i="9"/>
  <c r="G128" i="9"/>
  <c r="G138" i="9"/>
  <c r="G23" i="9"/>
  <c r="G33" i="9"/>
  <c r="G122" i="9"/>
  <c r="G132" i="9"/>
  <c r="G172" i="9"/>
  <c r="F25" i="9"/>
  <c r="H25" i="9" s="1"/>
  <c r="F112" i="9"/>
  <c r="H112" i="9" s="1"/>
  <c r="F124" i="9"/>
  <c r="H124" i="9" s="1"/>
  <c r="F134" i="9"/>
  <c r="H134" i="9" s="1"/>
  <c r="F144" i="9"/>
  <c r="H144" i="9" s="1"/>
  <c r="F158" i="9"/>
  <c r="H158" i="9" s="1"/>
  <c r="F166" i="9"/>
  <c r="H166" i="9" s="1"/>
  <c r="F174" i="9"/>
  <c r="H174" i="9" s="1"/>
  <c r="F182" i="9"/>
  <c r="H182" i="9" s="1"/>
  <c r="F190" i="9"/>
  <c r="H190" i="9" s="1"/>
  <c r="F198" i="9"/>
  <c r="H198" i="9" s="1"/>
  <c r="F206" i="9"/>
  <c r="H206" i="9" s="1"/>
  <c r="F214" i="9"/>
  <c r="H214" i="9" s="1"/>
  <c r="G21" i="9"/>
  <c r="G18" i="9"/>
  <c r="H18" i="9" s="1"/>
  <c r="G140" i="9"/>
  <c r="G156" i="9"/>
  <c r="G188" i="9"/>
  <c r="G154" i="9"/>
  <c r="G35" i="9"/>
  <c r="G164" i="9"/>
  <c r="G180" i="9"/>
  <c r="G196" i="9"/>
  <c r="G204" i="9"/>
  <c r="G212" i="9"/>
  <c r="F120" i="9"/>
  <c r="H120" i="9" s="1"/>
  <c r="F218" i="9"/>
  <c r="H218" i="9" s="1"/>
  <c r="G215" i="8" l="1"/>
  <c r="G214" i="8"/>
  <c r="G213" i="8"/>
  <c r="G212" i="8"/>
  <c r="G211" i="8"/>
  <c r="G210" i="8"/>
  <c r="G209" i="8"/>
  <c r="G208" i="8"/>
  <c r="G207" i="8"/>
  <c r="G206" i="8"/>
  <c r="G205" i="8"/>
  <c r="G204" i="8"/>
  <c r="G203" i="8"/>
  <c r="G202" i="8"/>
  <c r="G201" i="8"/>
  <c r="G200" i="8"/>
  <c r="G199" i="8"/>
  <c r="G198" i="8"/>
  <c r="G197" i="8"/>
  <c r="G196" i="8"/>
  <c r="G195" i="8"/>
  <c r="G194" i="8"/>
  <c r="G193" i="8"/>
  <c r="G192" i="8"/>
  <c r="G191" i="8"/>
  <c r="G190" i="8"/>
  <c r="G189" i="8"/>
  <c r="G188" i="8"/>
  <c r="G187" i="8"/>
  <c r="G186" i="8"/>
  <c r="G185" i="8"/>
  <c r="G184" i="8"/>
  <c r="G183" i="8"/>
  <c r="G182" i="8"/>
  <c r="G181" i="8"/>
  <c r="G180" i="8"/>
  <c r="G179" i="8"/>
  <c r="G178" i="8"/>
  <c r="G177" i="8"/>
  <c r="G176" i="8"/>
  <c r="G175" i="8"/>
  <c r="G174" i="8"/>
  <c r="G173" i="8"/>
  <c r="G172" i="8"/>
  <c r="G171" i="8"/>
  <c r="G170" i="8"/>
  <c r="G169" i="8"/>
  <c r="G168" i="8"/>
  <c r="G167" i="8"/>
  <c r="G166" i="8"/>
  <c r="G165" i="8"/>
  <c r="G164" i="8"/>
  <c r="G163" i="8"/>
  <c r="H160" i="8"/>
  <c r="F160" i="8"/>
  <c r="H159" i="8"/>
  <c r="F159" i="8"/>
  <c r="H156" i="8"/>
  <c r="F156" i="8"/>
  <c r="H153" i="8"/>
  <c r="F153" i="8"/>
  <c r="H150" i="8"/>
  <c r="F150" i="8"/>
  <c r="H149" i="8"/>
  <c r="F149" i="8"/>
  <c r="H148" i="8"/>
  <c r="F148" i="8"/>
  <c r="H147" i="8"/>
  <c r="F147" i="8"/>
  <c r="H146" i="8"/>
  <c r="F146" i="8"/>
  <c r="H145" i="8"/>
  <c r="F145" i="8"/>
  <c r="H144" i="8"/>
  <c r="F144" i="8"/>
  <c r="H143" i="8"/>
  <c r="F143" i="8"/>
  <c r="H142" i="8"/>
  <c r="F142" i="8"/>
  <c r="H141" i="8"/>
  <c r="F141" i="8"/>
  <c r="H140" i="8"/>
  <c r="F140" i="8"/>
  <c r="H139" i="8"/>
  <c r="F139" i="8"/>
  <c r="H136" i="8"/>
  <c r="F136" i="8"/>
  <c r="H135" i="8"/>
  <c r="F135" i="8"/>
  <c r="H134" i="8"/>
  <c r="F134" i="8"/>
  <c r="H133" i="8"/>
  <c r="F133" i="8"/>
  <c r="H132" i="8"/>
  <c r="F132" i="8"/>
  <c r="H131" i="8"/>
  <c r="F131" i="8"/>
  <c r="H128" i="8"/>
  <c r="F128" i="8"/>
  <c r="H127" i="8"/>
  <c r="F127" i="8"/>
  <c r="H126" i="8"/>
  <c r="F126" i="8"/>
  <c r="H125" i="8"/>
  <c r="F125" i="8"/>
  <c r="H124" i="8"/>
  <c r="F124" i="8"/>
  <c r="H121" i="8"/>
  <c r="F121" i="8"/>
  <c r="H120" i="8"/>
  <c r="F120" i="8"/>
  <c r="F87" i="8"/>
  <c r="F86" i="8"/>
  <c r="F85" i="8"/>
  <c r="F84" i="8"/>
  <c r="H46" i="8"/>
  <c r="H45" i="8"/>
  <c r="H44" i="8"/>
  <c r="H43" i="8"/>
  <c r="H42" i="8"/>
  <c r="H41" i="8"/>
  <c r="H40" i="8"/>
  <c r="F37" i="8"/>
  <c r="F36" i="8"/>
  <c r="F35" i="8"/>
  <c r="F34" i="8"/>
  <c r="F33" i="8"/>
  <c r="F32" i="8"/>
  <c r="F31" i="8"/>
  <c r="F30" i="8"/>
  <c r="F29" i="8"/>
  <c r="H28" i="8"/>
  <c r="F28" i="8"/>
  <c r="H27" i="8"/>
  <c r="F27" i="8"/>
  <c r="H26" i="8"/>
  <c r="F26" i="8"/>
  <c r="H25" i="8"/>
  <c r="F25" i="8"/>
  <c r="H24" i="8"/>
  <c r="F24" i="8"/>
  <c r="H23" i="8"/>
  <c r="F23" i="8"/>
  <c r="H22" i="8"/>
  <c r="F22" i="8"/>
  <c r="H21" i="8"/>
  <c r="F21" i="8"/>
  <c r="H20" i="8"/>
  <c r="F20" i="8"/>
  <c r="H19" i="8"/>
  <c r="F19" i="8"/>
  <c r="H18" i="8"/>
  <c r="F18" i="8"/>
  <c r="H17" i="8"/>
  <c r="F17" i="8"/>
  <c r="H14" i="8"/>
  <c r="G14" i="8"/>
  <c r="G13" i="8"/>
  <c r="H13" i="8" s="1"/>
  <c r="G10" i="8"/>
  <c r="H10" i="8" s="1"/>
  <c r="H142" i="1" l="1"/>
  <c r="H141" i="1"/>
  <c r="H26" i="1"/>
  <c r="F26" i="1"/>
  <c r="H88" i="1" l="1"/>
  <c r="F88" i="1"/>
  <c r="H87" i="1"/>
  <c r="F87" i="1"/>
  <c r="F65" i="1"/>
  <c r="H64" i="1"/>
  <c r="H296" i="1"/>
  <c r="F296" i="1"/>
  <c r="H348" i="1"/>
  <c r="H349" i="1"/>
  <c r="H350" i="1"/>
  <c r="H351" i="1"/>
  <c r="H352" i="1"/>
  <c r="F348" i="1"/>
  <c r="F349" i="1"/>
  <c r="F350" i="1"/>
  <c r="F351" i="1"/>
  <c r="F352" i="1"/>
  <c r="F295" i="1"/>
  <c r="H295" i="1"/>
  <c r="F264" i="1"/>
  <c r="F265" i="1"/>
  <c r="F266" i="1"/>
  <c r="F267" i="1"/>
  <c r="F268" i="1"/>
  <c r="F269" i="1"/>
  <c r="F270" i="1"/>
  <c r="F271" i="1"/>
  <c r="F272" i="1"/>
  <c r="F273" i="1"/>
  <c r="F274" i="1"/>
  <c r="F275" i="1"/>
  <c r="F276" i="1"/>
  <c r="F277" i="1"/>
  <c r="F263" i="1"/>
  <c r="H264" i="1"/>
  <c r="H265" i="1"/>
  <c r="H266" i="1"/>
  <c r="H267" i="1"/>
  <c r="H268" i="1"/>
  <c r="H269" i="1"/>
  <c r="H270" i="1"/>
  <c r="H271" i="1"/>
  <c r="H272" i="1"/>
  <c r="H273" i="1"/>
  <c r="H274" i="1"/>
  <c r="H275" i="1"/>
  <c r="H276" i="1"/>
  <c r="H277" i="1"/>
  <c r="H263" i="1"/>
  <c r="F259" i="1"/>
  <c r="F260" i="1"/>
  <c r="H259" i="1"/>
  <c r="H260" i="1"/>
  <c r="F242" i="1"/>
  <c r="F243" i="1"/>
  <c r="F244" i="1"/>
  <c r="F245" i="1"/>
  <c r="F246" i="1"/>
  <c r="F247" i="1"/>
  <c r="F248" i="1"/>
  <c r="F249" i="1"/>
  <c r="F250" i="1"/>
  <c r="F251" i="1"/>
  <c r="F252" i="1"/>
  <c r="F253" i="1"/>
  <c r="F254" i="1"/>
  <c r="F255" i="1"/>
  <c r="F241" i="1"/>
  <c r="H254" i="1"/>
  <c r="H255" i="1"/>
  <c r="H242" i="1"/>
  <c r="H243" i="1"/>
  <c r="H244" i="1"/>
  <c r="H245" i="1"/>
  <c r="H246" i="1"/>
  <c r="H247" i="1"/>
  <c r="H248" i="1"/>
  <c r="H249" i="1"/>
  <c r="H250" i="1"/>
  <c r="H251" i="1"/>
  <c r="H252" i="1"/>
  <c r="H253" i="1"/>
  <c r="H414" i="1"/>
  <c r="H415" i="1"/>
  <c r="F414" i="1"/>
  <c r="F415" i="1"/>
  <c r="H35" i="1"/>
  <c r="F35" i="1"/>
  <c r="H34" i="1"/>
  <c r="F34" i="1"/>
  <c r="H33" i="1"/>
  <c r="F33" i="1"/>
  <c r="H32" i="1"/>
  <c r="F32" i="1"/>
  <c r="H31" i="1"/>
  <c r="F31" i="1"/>
  <c r="H30" i="1"/>
  <c r="F30" i="1"/>
  <c r="H29" i="1"/>
  <c r="F29" i="1"/>
  <c r="H24" i="1"/>
  <c r="F24" i="1"/>
  <c r="H23" i="1"/>
  <c r="F23" i="1"/>
  <c r="H22" i="1"/>
  <c r="F22" i="1"/>
  <c r="H21" i="1"/>
  <c r="F21" i="1"/>
  <c r="H20" i="1"/>
  <c r="F20" i="1"/>
  <c r="H19" i="1"/>
  <c r="F19" i="1"/>
  <c r="H18" i="1"/>
  <c r="F18" i="1"/>
  <c r="H17" i="1"/>
  <c r="F17" i="1"/>
  <c r="H16" i="1"/>
  <c r="F16" i="1"/>
  <c r="H13" i="1"/>
  <c r="F13" i="1"/>
  <c r="H12" i="1"/>
  <c r="F12" i="1"/>
  <c r="H11" i="1"/>
  <c r="F11" i="1"/>
  <c r="H10" i="1"/>
  <c r="H122" i="1" l="1"/>
  <c r="F122" i="1"/>
  <c r="H121" i="1"/>
  <c r="F121" i="1"/>
  <c r="H120" i="1"/>
  <c r="F120" i="1"/>
  <c r="H119" i="1"/>
  <c r="F119" i="1"/>
  <c r="H117" i="1"/>
  <c r="F117" i="1"/>
  <c r="H129" i="1"/>
  <c r="F129" i="1"/>
  <c r="H128" i="1"/>
  <c r="F128" i="1"/>
  <c r="H127" i="1"/>
  <c r="F127" i="1"/>
  <c r="H126" i="1"/>
  <c r="F126" i="1"/>
  <c r="H125" i="1"/>
  <c r="F125" i="1"/>
  <c r="H118" i="1"/>
  <c r="F118" i="1"/>
  <c r="H123" i="1"/>
  <c r="F123" i="1"/>
  <c r="H124" i="1"/>
  <c r="F124" i="1"/>
  <c r="H116" i="1"/>
  <c r="F116" i="1"/>
  <c r="H71" i="1"/>
  <c r="F71" i="1"/>
  <c r="H61" i="1"/>
  <c r="F61" i="1"/>
  <c r="H74" i="1" l="1"/>
  <c r="F74" i="1"/>
  <c r="H73" i="1"/>
  <c r="F73" i="1"/>
  <c r="H72" i="1"/>
  <c r="F72" i="1"/>
  <c r="H70" i="1"/>
  <c r="F70" i="1"/>
  <c r="H69" i="1"/>
  <c r="F69" i="1"/>
  <c r="H68" i="1"/>
  <c r="F68" i="1"/>
  <c r="H67" i="1"/>
  <c r="F67" i="1"/>
  <c r="H66" i="1"/>
  <c r="F66" i="1"/>
  <c r="H113" i="1" l="1"/>
  <c r="F113" i="1"/>
  <c r="H112" i="1"/>
  <c r="F112" i="1"/>
  <c r="H111" i="1"/>
  <c r="F111" i="1"/>
  <c r="H110" i="1"/>
  <c r="F110" i="1"/>
  <c r="H109" i="1"/>
  <c r="F109" i="1"/>
  <c r="H108" i="1"/>
  <c r="F108" i="1"/>
  <c r="H452" i="1" l="1"/>
  <c r="F452" i="1"/>
  <c r="H451" i="1"/>
  <c r="F451" i="1"/>
  <c r="H450" i="1"/>
  <c r="F450" i="1"/>
  <c r="H449" i="1"/>
  <c r="F449" i="1"/>
  <c r="H448" i="1"/>
  <c r="F448" i="1"/>
  <c r="H447" i="1"/>
  <c r="F447" i="1"/>
  <c r="H143" i="1" l="1"/>
  <c r="F143" i="1"/>
  <c r="F142" i="1"/>
  <c r="F144" i="1"/>
  <c r="H144" i="1"/>
  <c r="F141" i="1"/>
  <c r="H140" i="1"/>
  <c r="F140" i="1"/>
  <c r="H139" i="1"/>
  <c r="F139" i="1"/>
  <c r="H137" i="1"/>
  <c r="F137" i="1"/>
  <c r="H135" i="1"/>
  <c r="F135" i="1"/>
  <c r="H134" i="1"/>
  <c r="F134" i="1"/>
  <c r="H133" i="1"/>
  <c r="F133" i="1"/>
  <c r="H132" i="1"/>
  <c r="F132" i="1"/>
  <c r="F145" i="1"/>
  <c r="H145" i="1"/>
  <c r="F146" i="1"/>
  <c r="H146" i="1"/>
  <c r="F147" i="1"/>
  <c r="H147" i="1"/>
  <c r="F151" i="1"/>
  <c r="H151" i="1"/>
  <c r="F152" i="1"/>
  <c r="H152" i="1"/>
  <c r="F153" i="1"/>
  <c r="H153" i="1"/>
  <c r="F154" i="1"/>
  <c r="H154" i="1"/>
  <c r="F155" i="1"/>
  <c r="H155" i="1"/>
  <c r="F156" i="1"/>
  <c r="H156" i="1"/>
  <c r="F157" i="1"/>
  <c r="H157" i="1"/>
  <c r="F160" i="1"/>
  <c r="H160" i="1"/>
  <c r="F161" i="1"/>
  <c r="H161" i="1"/>
  <c r="F162" i="1"/>
  <c r="H162" i="1"/>
  <c r="H136" i="1"/>
  <c r="F136" i="1"/>
  <c r="H131" i="1" l="1"/>
  <c r="F131" i="1"/>
  <c r="H400" i="1" l="1"/>
  <c r="F400" i="1"/>
  <c r="F195" i="1" l="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194" i="1"/>
  <c r="F175" i="1"/>
  <c r="F176" i="1"/>
  <c r="F177" i="1"/>
  <c r="F178" i="1"/>
  <c r="F179" i="1"/>
  <c r="F180" i="1"/>
  <c r="F181" i="1"/>
  <c r="F182" i="1"/>
  <c r="F183" i="1"/>
  <c r="F184" i="1"/>
  <c r="F185" i="1"/>
  <c r="F186" i="1"/>
  <c r="F187" i="1"/>
  <c r="F188" i="1"/>
  <c r="F189" i="1"/>
  <c r="F190" i="1"/>
  <c r="F191" i="1"/>
  <c r="F174" i="1"/>
  <c r="F163" i="1"/>
  <c r="F164" i="1"/>
  <c r="F165" i="1"/>
  <c r="F166" i="1"/>
  <c r="F167" i="1"/>
  <c r="F168" i="1"/>
  <c r="F169" i="1"/>
  <c r="F170" i="1"/>
  <c r="F171" i="1"/>
  <c r="H347" i="1" l="1"/>
  <c r="H346" i="1"/>
  <c r="H345" i="1"/>
  <c r="H344" i="1"/>
  <c r="H343" i="1"/>
  <c r="H342" i="1"/>
  <c r="H341" i="1"/>
  <c r="H340" i="1"/>
  <c r="H339" i="1"/>
  <c r="H338" i="1"/>
  <c r="H337" i="1"/>
  <c r="H336" i="1"/>
  <c r="H335" i="1"/>
  <c r="H334" i="1"/>
  <c r="H333" i="1"/>
  <c r="H332" i="1"/>
  <c r="H331" i="1"/>
  <c r="H330" i="1"/>
  <c r="H329"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4" i="1"/>
  <c r="H293" i="1"/>
  <c r="H292" i="1"/>
  <c r="H291" i="1"/>
  <c r="H290" i="1"/>
  <c r="H289" i="1"/>
  <c r="H288" i="1"/>
  <c r="H287" i="1"/>
  <c r="H286" i="1"/>
  <c r="H285" i="1"/>
  <c r="H284" i="1"/>
  <c r="H283" i="1"/>
  <c r="H282" i="1"/>
  <c r="H281" i="1"/>
  <c r="H280" i="1"/>
  <c r="F281" i="1"/>
  <c r="F282" i="1"/>
  <c r="F283" i="1"/>
  <c r="F284" i="1"/>
  <c r="F285" i="1"/>
  <c r="F286" i="1"/>
  <c r="F287" i="1"/>
  <c r="F288" i="1"/>
  <c r="F289" i="1"/>
  <c r="F290" i="1"/>
  <c r="F291" i="1"/>
  <c r="F292" i="1"/>
  <c r="F293" i="1"/>
  <c r="F294"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280" i="1"/>
  <c r="F258" i="1"/>
  <c r="H365" i="1"/>
  <c r="H366" i="1"/>
  <c r="H367" i="1"/>
  <c r="H364" i="1"/>
  <c r="F365" i="1"/>
  <c r="F366" i="1"/>
  <c r="F367" i="1"/>
  <c r="F364" i="1"/>
  <c r="H368" i="1"/>
  <c r="H369" i="1"/>
  <c r="H370" i="1"/>
  <c r="H371" i="1"/>
  <c r="H372" i="1"/>
  <c r="H373" i="1"/>
  <c r="H374" i="1"/>
  <c r="H375" i="1"/>
  <c r="H376" i="1"/>
  <c r="H377" i="1"/>
  <c r="H378" i="1"/>
  <c r="H379" i="1"/>
  <c r="H380" i="1"/>
  <c r="H381" i="1"/>
  <c r="H383" i="1"/>
  <c r="H384" i="1"/>
  <c r="H385" i="1"/>
  <c r="H386" i="1"/>
  <c r="H387" i="1"/>
  <c r="H388" i="1"/>
  <c r="H389" i="1"/>
  <c r="H390" i="1"/>
  <c r="H393" i="1"/>
  <c r="H394" i="1"/>
  <c r="H395" i="1"/>
  <c r="H396" i="1"/>
  <c r="H397" i="1"/>
  <c r="H398" i="1"/>
  <c r="H399" i="1"/>
  <c r="H401" i="1"/>
  <c r="H402" i="1"/>
  <c r="H403" i="1"/>
  <c r="H404" i="1"/>
  <c r="H405" i="1"/>
  <c r="H406" i="1"/>
  <c r="H407" i="1"/>
  <c r="H408" i="1"/>
  <c r="H409" i="1"/>
  <c r="H410" i="1"/>
  <c r="H411" i="1"/>
  <c r="H412" i="1"/>
  <c r="H413"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F368" i="1"/>
  <c r="F369" i="1"/>
  <c r="F370" i="1"/>
  <c r="F371" i="1"/>
  <c r="F372" i="1"/>
  <c r="F373" i="1"/>
  <c r="F374" i="1"/>
  <c r="F375" i="1"/>
  <c r="F376" i="1"/>
  <c r="F377" i="1"/>
  <c r="F378" i="1"/>
  <c r="F379" i="1"/>
  <c r="F380" i="1"/>
  <c r="F381" i="1"/>
  <c r="F383" i="1"/>
  <c r="F384" i="1"/>
  <c r="F385" i="1"/>
  <c r="F386" i="1"/>
  <c r="F387" i="1"/>
  <c r="F388" i="1"/>
  <c r="F389" i="1"/>
  <c r="F390" i="1"/>
  <c r="F393" i="1"/>
  <c r="F394" i="1"/>
  <c r="F395" i="1"/>
  <c r="F396" i="1"/>
  <c r="F397" i="1"/>
  <c r="F398" i="1"/>
  <c r="F399" i="1"/>
  <c r="F401" i="1"/>
  <c r="F402" i="1"/>
  <c r="F403" i="1"/>
  <c r="F404" i="1"/>
  <c r="F405" i="1"/>
  <c r="F406" i="1"/>
  <c r="F407" i="1"/>
  <c r="F408" i="1"/>
  <c r="F409" i="1"/>
  <c r="F410" i="1"/>
  <c r="F411" i="1"/>
  <c r="F412" i="1"/>
  <c r="F413"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H237" i="1"/>
  <c r="H238" i="1"/>
  <c r="H234" i="1"/>
  <c r="H235" i="1"/>
  <c r="H231" i="1"/>
  <c r="H232" i="1"/>
  <c r="H228" i="1"/>
  <c r="H229" i="1"/>
  <c r="H225" i="1"/>
  <c r="H226" i="1"/>
  <c r="H222" i="1"/>
  <c r="H223" i="1"/>
  <c r="H219" i="1"/>
  <c r="H220" i="1"/>
  <c r="H216" i="1"/>
  <c r="H217" i="1"/>
  <c r="H213" i="1"/>
  <c r="H214" i="1"/>
  <c r="H210" i="1"/>
  <c r="H211" i="1"/>
  <c r="H207" i="1"/>
  <c r="H208" i="1"/>
  <c r="H204" i="1"/>
  <c r="H205" i="1"/>
  <c r="H201" i="1"/>
  <c r="H202" i="1"/>
  <c r="H198" i="1"/>
  <c r="H199" i="1"/>
  <c r="H195" i="1"/>
  <c r="H196" i="1"/>
  <c r="H190" i="1" l="1"/>
  <c r="H191" i="1"/>
  <c r="H187" i="1"/>
  <c r="H188" i="1"/>
  <c r="H184" i="1"/>
  <c r="H185" i="1"/>
  <c r="H181" i="1"/>
  <c r="H182" i="1"/>
  <c r="H178" i="1"/>
  <c r="H179" i="1"/>
  <c r="H175" i="1"/>
  <c r="H176" i="1"/>
  <c r="H170" i="1"/>
  <c r="H171" i="1"/>
  <c r="H167" i="1"/>
  <c r="H168" i="1"/>
  <c r="H164" i="1"/>
  <c r="H165" i="1"/>
  <c r="H169" i="1"/>
  <c r="H166" i="1"/>
  <c r="H163" i="1"/>
  <c r="H258" i="1" l="1"/>
  <c r="H241" i="1"/>
  <c r="H197" i="1"/>
  <c r="H200" i="1"/>
  <c r="H203" i="1"/>
  <c r="H206" i="1"/>
  <c r="H209" i="1"/>
  <c r="H212" i="1"/>
  <c r="H215" i="1"/>
  <c r="H218" i="1"/>
  <c r="H221" i="1"/>
  <c r="H224" i="1"/>
  <c r="H227" i="1"/>
  <c r="H230" i="1"/>
  <c r="H233" i="1"/>
  <c r="H236" i="1"/>
  <c r="H194" i="1"/>
  <c r="H177" i="1"/>
  <c r="H180" i="1"/>
  <c r="H183" i="1"/>
  <c r="H186" i="1"/>
  <c r="H189" i="1"/>
  <c r="H174" i="1"/>
  <c r="H47" i="1" l="1"/>
  <c r="H48" i="1"/>
  <c r="H49" i="1"/>
  <c r="H50" i="1"/>
  <c r="H51" i="1"/>
  <c r="H52" i="1"/>
  <c r="H53" i="1"/>
  <c r="H54" i="1"/>
  <c r="H55" i="1"/>
  <c r="H46" i="1"/>
  <c r="F47" i="1"/>
  <c r="F48" i="1"/>
  <c r="F49" i="1"/>
  <c r="F50" i="1"/>
  <c r="F51" i="1"/>
  <c r="F52" i="1"/>
  <c r="F53" i="1"/>
  <c r="F54" i="1"/>
  <c r="F55" i="1"/>
  <c r="F46" i="1"/>
  <c r="H43" i="1"/>
  <c r="F43" i="1"/>
  <c r="H60" i="1"/>
  <c r="H63" i="1"/>
  <c r="H59" i="1"/>
  <c r="F60" i="1"/>
  <c r="F63" i="1"/>
  <c r="F59" i="1"/>
  <c r="H77" i="1"/>
  <c r="H78" i="1"/>
  <c r="H79" i="1"/>
  <c r="H76" i="1"/>
  <c r="F77" i="1"/>
  <c r="F78" i="1"/>
  <c r="F79" i="1"/>
  <c r="F76" i="1"/>
  <c r="H84" i="1"/>
  <c r="H85" i="1"/>
  <c r="H83" i="1"/>
  <c r="F83" i="1"/>
  <c r="H93" i="1"/>
  <c r="H94" i="1"/>
  <c r="H95" i="1"/>
  <c r="H97" i="1"/>
  <c r="H98" i="1"/>
  <c r="H99" i="1"/>
  <c r="H100" i="1"/>
  <c r="H102" i="1"/>
  <c r="H103" i="1"/>
  <c r="H104" i="1"/>
  <c r="H105" i="1"/>
  <c r="F93" i="1"/>
  <c r="F94" i="1"/>
  <c r="F95" i="1"/>
  <c r="F97" i="1"/>
  <c r="F98" i="1"/>
  <c r="F99" i="1"/>
  <c r="F100" i="1"/>
  <c r="F102" i="1"/>
  <c r="F103" i="1"/>
  <c r="F104" i="1"/>
  <c r="F105" i="1"/>
  <c r="H92" i="1"/>
  <c r="F92" i="1"/>
  <c r="H130" i="1"/>
  <c r="F130" i="1"/>
  <c r="H358" i="1" l="1"/>
  <c r="H359" i="1"/>
  <c r="H360" i="1"/>
  <c r="H361" i="1"/>
  <c r="H362" i="1"/>
  <c r="H363" i="1"/>
  <c r="F363" i="1"/>
  <c r="H357" i="1"/>
</calcChain>
</file>

<file path=xl/sharedStrings.xml><?xml version="1.0" encoding="utf-8"?>
<sst xmlns="http://schemas.openxmlformats.org/spreadsheetml/2006/main" count="2045" uniqueCount="906">
  <si>
    <t>Prix à la minute des communications vers la France (fixe ou mobile)</t>
  </si>
  <si>
    <t>Prix à l'unité des SMS vers la France</t>
  </si>
  <si>
    <t>Prix à l'unité des MMS vers la France</t>
  </si>
  <si>
    <t>Prix au Mo en France</t>
  </si>
  <si>
    <t>Voix illimitée France</t>
  </si>
  <si>
    <t>Voix et SMS illimités France</t>
  </si>
  <si>
    <t>Voix, SMS et MMS illimités France</t>
  </si>
  <si>
    <t>Voix, SMS et MMS illimités + Forfait DATA avec 1 Go  France + UE</t>
  </si>
  <si>
    <t>Voix, SMS et MMS illimités + Forfait DATA avec 5 Go  France + UE</t>
  </si>
  <si>
    <t>Voix, SMS et MMS illimités + Forfait DATA avec 10 Go  France + UE</t>
  </si>
  <si>
    <t>Voix, SMS et MMS illimités + Forfait DATA avec 20 Go  en 5G France + UE</t>
  </si>
  <si>
    <t>Voix, SMS et MMS illimités + Forfait DATA avec 50 Go  en 5G France + UE</t>
  </si>
  <si>
    <t>Voix, SMS et MMS illimités + Forfait DATA avec 100 Go  en 5G France + 50 Go UE</t>
  </si>
  <si>
    <t>Voix, SMS, MMS et DATA illimités  France + UE</t>
  </si>
  <si>
    <t>interdiction SMS</t>
  </si>
  <si>
    <t>interdiction MMS</t>
  </si>
  <si>
    <t>interdiction DATA</t>
  </si>
  <si>
    <t>interidction achats multimédias</t>
  </si>
  <si>
    <t>interdiction roaming hors d'europe</t>
  </si>
  <si>
    <t>interdiction roaming hors de France</t>
  </si>
  <si>
    <t>Forfait DATA avec 1 Go  France + UE</t>
  </si>
  <si>
    <t>Forfait DATA avec 5 Go  France + UE</t>
  </si>
  <si>
    <t>Forfait DATA avec 10 Go  France + UE</t>
  </si>
  <si>
    <t>Forfait DATA avec 20 Go  en 5G France + UE</t>
  </si>
  <si>
    <t>Forfait DATA avec 50 Go  en 5G France + UE</t>
  </si>
  <si>
    <t>Forfait DATA avec 100 Go  en 5G France + 50 Go UE</t>
  </si>
  <si>
    <t>Prix Public €HT</t>
  </si>
  <si>
    <t>Abonnements mensuels</t>
  </si>
  <si>
    <t>Remarques</t>
  </si>
  <si>
    <t>Référence</t>
  </si>
  <si>
    <t>Gestion de fotte Mobiles</t>
  </si>
  <si>
    <t>Licence smartphone</t>
  </si>
  <si>
    <t>Licence autre terminal</t>
  </si>
  <si>
    <t>Prix SMS jusqu'à 100 / mois</t>
  </si>
  <si>
    <t>Prix SMS jusqu'à 300 / mois</t>
  </si>
  <si>
    <t>Prix SMS jusqu'à 500 / mois</t>
  </si>
  <si>
    <t>Prix SMS jusqu'à 1000 / mois</t>
  </si>
  <si>
    <t>Prix SMS jusqu'à 5000 / mois</t>
  </si>
  <si>
    <t>Abonnement au canal SMS</t>
  </si>
  <si>
    <t>Abonnement au canal Prix Mail</t>
  </si>
  <si>
    <t>Prix Mail unitaire</t>
  </si>
  <si>
    <t>Prix Mail jusqu'à 100 / mois</t>
  </si>
  <si>
    <t>Prix Mail jusqu'à 300 / mois</t>
  </si>
  <si>
    <t>Prix Mail jusqu'à 500 / mois</t>
  </si>
  <si>
    <t>Prix Mail jusqu'à 1000 / mois</t>
  </si>
  <si>
    <t>Prix Mail jusqu'à 5000 / mois</t>
  </si>
  <si>
    <t>Accord-Cadre "FOURNITURE DE SERVICES DE TELECOMMUNICATION (FIXE, MOBILE, DONNEES, SECOURS), FIBRE NOIRE, COUVERTURE INDOOR, APPAREILS MOBILES, WI-FI PUBLIC, ET SERVICES ASSOCIES"</t>
  </si>
  <si>
    <t>2024_AOO_TELECOMS</t>
  </si>
  <si>
    <t>BPU METROPOLE</t>
  </si>
  <si>
    <t>Les candidats peuvent ajouter des lignes dans les tableaux</t>
  </si>
  <si>
    <t>Service</t>
  </si>
  <si>
    <t>Description</t>
  </si>
  <si>
    <t>Abonnement au compteur et forfaits</t>
  </si>
  <si>
    <t>Gestion de flotte mobile (MDM)</t>
  </si>
  <si>
    <t>Terminaux et accessoires</t>
  </si>
  <si>
    <t>Autres services</t>
  </si>
  <si>
    <t>Frais de mise en service</t>
  </si>
  <si>
    <t xml:space="preserve">Forfaits DATA </t>
  </si>
  <si>
    <t>Services de restriction d'usage</t>
  </si>
  <si>
    <t>Prestations</t>
  </si>
  <si>
    <t>Formation : Journée de formation à distance</t>
  </si>
  <si>
    <t>Formation : Journée de formation sur site</t>
  </si>
  <si>
    <t>Journée de prestation (intervention technique de base)</t>
  </si>
  <si>
    <t>Journée de prestation (intervention technique avancée)</t>
  </si>
  <si>
    <t>Abonnements mensuels au "compteur"</t>
  </si>
  <si>
    <t>Diffusion de messages en nombre</t>
  </si>
  <si>
    <t>Prix SMS unitaire</t>
  </si>
  <si>
    <t xml:space="preserve">Frais de mise en service d'une ligne supplémentaire </t>
  </si>
  <si>
    <t>Journée de prestation - Profil EXPERT</t>
  </si>
  <si>
    <t>Solution de protection des appareils mobiles contre les virus et les menaces</t>
  </si>
  <si>
    <t>A détailler par le candidat</t>
  </si>
  <si>
    <t>Prix Remisé €HT
avec subvention</t>
  </si>
  <si>
    <t>Prix Remisé €HT
sans subvention</t>
  </si>
  <si>
    <t>Tablettes</t>
  </si>
  <si>
    <t>Smartphones Milieu de Gamme</t>
  </si>
  <si>
    <t>Smartphones Haut de Gamme</t>
  </si>
  <si>
    <t xml:space="preserve">Terminaux usage Voix  </t>
  </si>
  <si>
    <t>Terminaux usage Voix "durcis"</t>
  </si>
  <si>
    <t>Tablettes "durcies"</t>
  </si>
  <si>
    <t xml:space="preserve">Box </t>
  </si>
  <si>
    <t>Accessoires</t>
  </si>
  <si>
    <t>Accompagnement à la mise en place de la flotte AVEC intégration dans le MdM</t>
  </si>
  <si>
    <t>Accompagnement à la mise en place de la flotte SANS intégration dans le MdM</t>
  </si>
  <si>
    <t>Sécurisation</t>
  </si>
  <si>
    <t>Services de protection des appareils mobiles</t>
  </si>
  <si>
    <t>Protection de l’OS</t>
  </si>
  <si>
    <t>Protection contre les attaques réseaux</t>
  </si>
  <si>
    <t>Protection contre les applications infectées</t>
  </si>
  <si>
    <t>Protection contre le phishing par SMS</t>
  </si>
  <si>
    <t>Protection contre les attaques SS7</t>
  </si>
  <si>
    <t>Services d'accompagnement et prestations - Heures ouvrées (Lu-Ven de 8h à 18h)</t>
  </si>
  <si>
    <t>Journée de prestation - Profil TECHNICIEN</t>
  </si>
  <si>
    <t>PRESTA_HO_TECH</t>
  </si>
  <si>
    <t>Journée de prestation - Profil INGENIEUR</t>
  </si>
  <si>
    <t>PRESTA_HO_INGE</t>
  </si>
  <si>
    <t>Journée de prestation - Profil CHEF DE PROJET</t>
  </si>
  <si>
    <t>PRESTA_HO_CP</t>
  </si>
  <si>
    <t>PRESTA_HO_EXP</t>
  </si>
  <si>
    <t>Services d'accompagnement et prestations - Heures non-ouvrées (Lu-Ven de 18h à 8h)</t>
  </si>
  <si>
    <t>PRESTA_HNO_TECH</t>
  </si>
  <si>
    <t>PRESTA_HNO_INGE</t>
  </si>
  <si>
    <t>PRESTA_HNO_CP</t>
  </si>
  <si>
    <t>PRESTA_HNO_EXP</t>
  </si>
  <si>
    <t>Services d'accompagnement et prestations - week-ends et jours fériés</t>
  </si>
  <si>
    <t>PRESTA_WE_TECH</t>
  </si>
  <si>
    <t>PRESTA_WE_INGE</t>
  </si>
  <si>
    <t>PRESTA_WE_CP</t>
  </si>
  <si>
    <t>PRESTA_WE_EXP</t>
  </si>
  <si>
    <t>Les informations du BPU doivent être complétées dans toutes les cellules en BLEU</t>
  </si>
  <si>
    <t>Prix Remisé €TTC
sans subvention</t>
  </si>
  <si>
    <t>Prix Remisé €TTC
avec subvention</t>
  </si>
  <si>
    <t>Prix par SMS</t>
  </si>
  <si>
    <t>Prix par MMS</t>
  </si>
  <si>
    <t>Forfait Voix SMS MMS Illimités</t>
  </si>
  <si>
    <t>Forfait Internet Mobile 20Go 
Option 5G</t>
  </si>
  <si>
    <t>Forfait Internet Mobile 50Go
Option 5G</t>
  </si>
  <si>
    <t>Forfait internet Mobile Illimité 
Option 5G</t>
  </si>
  <si>
    <t>Option "interdiction de texto sortants"</t>
  </si>
  <si>
    <t>Option gratuite sur demande</t>
  </si>
  <si>
    <t>Option "interdiction DATA"</t>
  </si>
  <si>
    <t>Option "Blocage achats sur facture"</t>
  </si>
  <si>
    <t>Option "Interdiction DATA depuis l'étranger"</t>
  </si>
  <si>
    <t>Option "interdiction DATA et MMS"</t>
  </si>
  <si>
    <t>Licence - GST
GESTION TERMINAUX MOBILES</t>
  </si>
  <si>
    <t>Option Sécurité des Terminaux
(Tarif par mois/par terminal)</t>
  </si>
  <si>
    <t>Usages data au réel</t>
  </si>
  <si>
    <t>Facturation au Ko, au-delà des 10 premiers Ko indivisibles par connexion)
0,002€/ko</t>
  </si>
  <si>
    <t>Message court sans image comprenant 160 caractères maximum
Emission depuis &amp; vers la France métropolitaine</t>
  </si>
  <si>
    <t>Message multimédia comportant des images, du son, de la vidéo ou du texte
Emission depuis la France métropolitaine :</t>
  </si>
  <si>
    <t>Module API</t>
  </si>
  <si>
    <t>MOBIWIRE</t>
  </si>
  <si>
    <t>ONEIDA NOIR</t>
  </si>
  <si>
    <t>CROSSCALL</t>
  </si>
  <si>
    <t>CORE M5</t>
  </si>
  <si>
    <t>CORE X5</t>
  </si>
  <si>
    <t>SAMSUNG</t>
  </si>
  <si>
    <t>GALAXY XCOVER 5 EE NOIR</t>
  </si>
  <si>
    <t>GALAXY XCOVER 6 PRO EE NOIR</t>
  </si>
  <si>
    <t>MOTOROLA</t>
  </si>
  <si>
    <t>G13 4G 128GO NOIR</t>
  </si>
  <si>
    <t>G53 5G 128GO NOIR</t>
  </si>
  <si>
    <t>GALAXY A23 5G EE 128GO NOIR</t>
  </si>
  <si>
    <t>GALAXY A25 5G 128GO BLEU NUIT</t>
  </si>
  <si>
    <t>GALAXY A34 5G EE 128GO NOIR</t>
  </si>
  <si>
    <t>GALAXY A54 5G 128GO NOIR</t>
  </si>
  <si>
    <t>GALAXY S23 5G 128GO NOIR</t>
  </si>
  <si>
    <t>GALAXY S24 5G 128GO NOIR </t>
  </si>
  <si>
    <t>GALAXY S24+ 5G 256GO NOIR </t>
  </si>
  <si>
    <t>APPLE</t>
  </si>
  <si>
    <t>IPAD 10 WIFI CELL 64GO ARGENT</t>
  </si>
  <si>
    <t>IPAD AIR 5 WIFI CELL 64GO SG</t>
  </si>
  <si>
    <t>GALAXY TABActive3EE 64G 4G NOIR</t>
  </si>
  <si>
    <t>BOX 4G+ DE SFR 2022 (MF296R)</t>
  </si>
  <si>
    <t>BOX 5G DE SFR 2021 MC801A</t>
  </si>
  <si>
    <t>BOX DE POCHE 4G ZTE</t>
  </si>
  <si>
    <t>BOX DE POCHE 5G (SRT875H)</t>
  </si>
  <si>
    <t>CLE IK41</t>
  </si>
  <si>
    <t>Coque transparente iPhone 14</t>
  </si>
  <si>
    <t>Coque transparente iPhone 15</t>
  </si>
  <si>
    <t>Coque transparente iPhone 15 Pro Max</t>
  </si>
  <si>
    <t>Etui folio FC MS 2M iPhone 15</t>
  </si>
  <si>
    <t>Etui folio FC MS 2M iPhone 15 Pro Max</t>
  </si>
  <si>
    <t>Coque transp Samsung Galaxy A34 5G</t>
  </si>
  <si>
    <t>Coque transp Samsung Galaxy A54 5G</t>
  </si>
  <si>
    <t>Coque transparente Samsung Galaxy A23 5G</t>
  </si>
  <si>
    <t>Coque FC Air transparente Galaxy Xcover 5</t>
  </si>
  <si>
    <t xml:space="preserve">Coque renforcée transp Xcover 6 Pro </t>
  </si>
  <si>
    <t>Coque transp Samsung Galaxy S23</t>
  </si>
  <si>
    <t>Coque silicone Galaxy S23 FE graphite</t>
  </si>
  <si>
    <t>Coque transparente Galaxy S23 FE</t>
  </si>
  <si>
    <t>Coque transp Samsung Galaxy S23+</t>
  </si>
  <si>
    <t>Coque transp Samsung Galaxy S23 Ultra</t>
  </si>
  <si>
    <t>Coque transp anneau Samsung Z Flip5</t>
  </si>
  <si>
    <t>Etui folio Samsung Galaxy A34 5G noir</t>
  </si>
  <si>
    <t>Flip Wallet Samsung Galaxy A54 5G noir</t>
  </si>
  <si>
    <t>Etui folio noir Samsung Galaxy A23 5G</t>
  </si>
  <si>
    <t>Housse Crosscall Taille L Noir</t>
  </si>
  <si>
    <t xml:space="preserve">Coque transparente Motorola G13 </t>
  </si>
  <si>
    <t>Etui Folio durci Brompton iPad Pro 2021 11' noir</t>
  </si>
  <si>
    <t>Etui Folio iPad Pro 12,9'' noir</t>
  </si>
  <si>
    <t>Etui Folio Aspect Cuir Noir iPad Air 10,9"</t>
  </si>
  <si>
    <t>Etui Folio Aspect Cuir Noir iPad 2020 10.2" Gen 7/8</t>
  </si>
  <si>
    <t>Coque renforcée Galaxy Tab Active 3/8"</t>
  </si>
  <si>
    <t>Etui Book Cover Gris Galaxy Tab S6 Lite</t>
  </si>
  <si>
    <t>Etui Book Cover Noir Galaxy Tab S7 FE</t>
  </si>
  <si>
    <t>Coque transparente Galaxy Tab S7 FE</t>
  </si>
  <si>
    <t>Verre trempé Iphone SE 2020</t>
  </si>
  <si>
    <t>Verre trempé iPhone 13 / 13 PRO / 14</t>
  </si>
  <si>
    <t>Verre trempé iPhone 15</t>
  </si>
  <si>
    <t>Verre trempé Tiger Glass+ iPhone 15 Pro</t>
  </si>
  <si>
    <t>Verre trempé Samsung Galaxy A04s/A13 5G</t>
  </si>
  <si>
    <t>Verre trempé Samsung Galaxy A34 5G</t>
  </si>
  <si>
    <t>Verre trempé Samsung Galaxy A54 5G</t>
  </si>
  <si>
    <t>Verre trempé Samsung Galaxy A23 5G</t>
  </si>
  <si>
    <t>Verre trempé Galaxy Xcover 5</t>
  </si>
  <si>
    <t>Verre trempé Samsung Xcover 6 Pro</t>
  </si>
  <si>
    <t>Verre trempé Samsung Galaxy S23</t>
  </si>
  <si>
    <t>Verre trempé FG Samsung Z Flip5</t>
  </si>
  <si>
    <t>Verre trempé FG Samsung Z Fold5</t>
  </si>
  <si>
    <t>Verre Trempé Crosscall Action X5</t>
  </si>
  <si>
    <t>Verre Trempé Crosscall Core M5</t>
  </si>
  <si>
    <t>Verre Trempé Crosscall Core X5</t>
  </si>
  <si>
    <t xml:space="preserve">Verre trempé Motorola G13 </t>
  </si>
  <si>
    <t>Verre trempe iPad Pro 12,9''</t>
  </si>
  <si>
    <t>Verre trempé iPad Air 10,9'' 4ème génération</t>
  </si>
  <si>
    <t>Protection Ecran Ipad 7/8/9 Gen</t>
  </si>
  <si>
    <t>Support Voiture Grille d'aération</t>
  </si>
  <si>
    <t>Support voiture ventouse</t>
  </si>
  <si>
    <t>X-Car Pro Support fixation et charge Crosscall</t>
  </si>
  <si>
    <t>Support grille voiture Altice</t>
  </si>
  <si>
    <t>X-DOCK V2</t>
  </si>
  <si>
    <t>KIT PIETON STEREO UNIVERSEL 3.5 mm FIL PLAT</t>
  </si>
  <si>
    <t>Apple Earpods avec prise jack 3.5</t>
  </si>
  <si>
    <t>Apple earPods avec connecteur Lightning</t>
  </si>
  <si>
    <t>Apple EarPods avec connecteur USB-C</t>
  </si>
  <si>
    <t>Kit Piéton Samsung AKG USB-C blanc</t>
  </si>
  <si>
    <t>Kit Piéton Force Play USB-C</t>
  </si>
  <si>
    <t>Altice Smart Buds Lite blanc</t>
  </si>
  <si>
    <t>Airpods Pro (2nd gen) + USB-C</t>
  </si>
  <si>
    <t>AirPods (3rd generation)+ boitier Lightning</t>
  </si>
  <si>
    <t>Samsung Galaxy Buds2 Pro anthracite</t>
  </si>
  <si>
    <t>Samsung Galaxy Buds2 Noir</t>
  </si>
  <si>
    <t>CROSSCALL X-VIBES</t>
  </si>
  <si>
    <t>Crosscall X-armband</t>
  </si>
  <si>
    <t>Le Blocage Achats sur Facture est installée gratuitement, par défaut, sur toutes les lignes mobiles</t>
  </si>
  <si>
    <t>Forfait Internet Mobile 1Go
Option 5G</t>
  </si>
  <si>
    <t>Le forfait Internet mobile 20Go propose : 
20Go inclus en France et en Europe.
Au-delà, débit réduit sans facturation
SMS au compteur</t>
  </si>
  <si>
    <t xml:space="preserve">Prestation optionnelle de préparation du déploiement </t>
  </si>
  <si>
    <r>
      <rPr>
        <b/>
        <sz val="11"/>
        <rFont val="Calibri"/>
        <family val="2"/>
        <scheme val="minor"/>
      </rPr>
      <t>Périmètre :</t>
    </r>
    <r>
      <rPr>
        <sz val="11"/>
        <rFont val="Calibri"/>
        <family val="2"/>
        <scheme val="minor"/>
      </rPr>
      <t xml:space="preserve">
Afin d'accompagner les collaborateurs dans le déploiement, un guide de prise en main est rédigé.
</t>
    </r>
    <r>
      <rPr>
        <b/>
        <sz val="11"/>
        <rFont val="Calibri"/>
        <family val="2"/>
        <scheme val="minor"/>
      </rPr>
      <t xml:space="preserve">Détail de la prestation : </t>
    </r>
    <r>
      <rPr>
        <sz val="11"/>
        <rFont val="Calibri"/>
        <family val="2"/>
        <scheme val="minor"/>
      </rPr>
      <t xml:space="preserve">
- Récupération d'un cahier des charge client précisant le contenu attendu du guide utilisateur
- Rédaction du guide utilisateur incluant un ou plusieurs des axes de personnalisation suivants: 
    - charte graphique, 
    - logo, date, 
    - édito, points de contacts, 
    - terminal retenu, procédure de prise en main,  
    - procédure d'utilisation ou de démarrage
- Guide utilisateur limité à 4 pages
- Livrable en format électronique</t>
    </r>
  </si>
  <si>
    <t>Rédaction d'un guide Utilisateur personnalisé</t>
  </si>
  <si>
    <t>Prestation optionnelle de préparation logistique</t>
  </si>
  <si>
    <t>Prestation optionnelle d'accompagnement au déploiement</t>
  </si>
  <si>
    <t>Gestion du planning client</t>
  </si>
  <si>
    <t>Accompagnement déploiement des VIP</t>
  </si>
  <si>
    <r>
      <rPr>
        <b/>
        <sz val="11"/>
        <color theme="1"/>
        <rFont val="SFR"/>
        <family val="2"/>
      </rPr>
      <t xml:space="preserve">Périmètre : </t>
    </r>
    <r>
      <rPr>
        <sz val="11"/>
        <color theme="1"/>
        <rFont val="SFR"/>
        <family val="2"/>
      </rPr>
      <t xml:space="preserve">
- Mise en place d'une interface web pour organiser le déploiement et la distribution des équipements auprès des collaborateurs 
</t>
    </r>
    <r>
      <rPr>
        <b/>
        <sz val="11"/>
        <color theme="1"/>
        <rFont val="SFR"/>
        <family val="2"/>
      </rPr>
      <t>Détail de la prestation :</t>
    </r>
    <r>
      <rPr>
        <sz val="11"/>
        <color theme="1"/>
        <rFont val="SFR"/>
        <family val="2"/>
      </rPr>
      <t xml:space="preserve">
- Interface web de réservation de planning personnalisable et paramétrable (date/site/créneaux horaires)
- Formulaire d'inscription end user pour fixer le RDV de distribution sur site au jour de livraison avec A/R par mail
- Reporting d'avancement des réservations 
</t>
    </r>
    <r>
      <rPr>
        <b/>
        <sz val="11"/>
        <color theme="1"/>
        <rFont val="SFR"/>
        <family val="2"/>
      </rPr>
      <t xml:space="preserve">Pré requis  : </t>
    </r>
    <r>
      <rPr>
        <sz val="11"/>
        <color theme="1"/>
        <rFont val="SFR"/>
        <family val="2"/>
      </rPr>
      <t xml:space="preserve">
Trame de collecte complète ou base RH 
Dimensionnement des créneaux en fonction des tâches de distribution (Nbre d'utilisateur /créneau)
jusqu’à 10 000 Booking et 45 sites clients</t>
    </r>
  </si>
  <si>
    <r>
      <rPr>
        <b/>
        <sz val="11"/>
        <color theme="1"/>
        <rFont val="SFR"/>
        <family val="2"/>
      </rPr>
      <t xml:space="preserve">Périmètre : </t>
    </r>
    <r>
      <rPr>
        <sz val="11"/>
        <color theme="1"/>
        <rFont val="SFR"/>
        <family val="2"/>
      </rPr>
      <t xml:space="preserve">
- Accompagnement de vos VIP sur site lors du déploiement pour un changement "transparent" 
</t>
    </r>
    <r>
      <rPr>
        <b/>
        <sz val="11"/>
        <color theme="1"/>
        <rFont val="SFR"/>
        <family val="2"/>
      </rPr>
      <t>Détail de la prestation :</t>
    </r>
    <r>
      <rPr>
        <sz val="11"/>
        <color theme="1"/>
        <rFont val="SFR"/>
        <family val="2"/>
      </rPr>
      <t xml:space="preserve">
- Déblocage du terminal
- Sauvegarde, transfert, réintégration de données tout type d’appareil
- Configuration avancée de plusieurs terminaux (mail, Cloud…)
- Formation à la prise en main ou à l’utilisation avancée des appareils
- Réponse et résolution de toute autre problématique que l’utilisateur VIP pourrait rencontrer (100% personnalisée)
</t>
    </r>
    <r>
      <rPr>
        <b/>
        <sz val="11"/>
        <color theme="1"/>
        <rFont val="SFR"/>
        <family val="2"/>
      </rPr>
      <t xml:space="preserve">Durée : </t>
    </r>
    <r>
      <rPr>
        <sz val="11"/>
        <color theme="1"/>
        <rFont val="SFR"/>
        <family val="2"/>
      </rPr>
      <t xml:space="preserve">
- Session de 2h / VIP (soit maximum 2 sessions par demi-journée)</t>
    </r>
  </si>
  <si>
    <t>Tarif par SMS</t>
  </si>
  <si>
    <t>Forfait Traveller 5G</t>
  </si>
  <si>
    <t>Option complémentaire</t>
  </si>
  <si>
    <t>Option carte Jumelle</t>
  </si>
  <si>
    <t>Destinée à un second terminal mobile fonctionnant en parallèle et donnant accès à un seul numéro d'appel, une messagerie vocale unique et une seule formule d'abonnement pour les deux téléphones.</t>
  </si>
  <si>
    <t>Option Parc Duo</t>
  </si>
  <si>
    <t>Pack de mise en service
Accompagnement à la création du compte DEP Client + VPP
Accompagnement à la création du compte KME ou ZT client
Transfert de compétences administrateur plateforme</t>
  </si>
  <si>
    <t>FAS/site</t>
  </si>
  <si>
    <t>Abonnement/site</t>
  </si>
  <si>
    <t>Radio Mobile Professionnelle 
(RMP) Standard</t>
  </si>
  <si>
    <t>Radio Mobile Professionnelle 
(RMP) Premium</t>
  </si>
  <si>
    <t>Radio Mobile Professionnelle 
(RMP) Premium Mission Critique</t>
  </si>
  <si>
    <t>Abonnement Dispatcheur</t>
  </si>
  <si>
    <t>Permet d'accéder à l'offre incluant les fonctionnalités suivantes:
Appels Push-to-Talk individuel et appels Push-to-Talk de Groupes (jusqu 250 membres),
➢ Scanning des groupes avec gestion des priorités,
➢ Messagerie instantanée,
➢ Partage d'image, de fichier vidéo,
➢ Etat de présence,
➢ Localisation.
Les services RMP sont priorisés sur le réseau mobile en cas de congestion</t>
  </si>
  <si>
    <t>Permet d'accéder à l'offre incluant les fonctionnalités suivantes:
➢ Les fonctionnalités de la Radio Mobile Professionnelle Standard
➢Appels Push-to-Talk individuel et appels Push-to-talk de groupee (jusqu'à  3000 membres)
➢ Etat d'urgence,
➢ Ecoute d'ambiance.
Les services RMP sont priorisés sur le réseau mobile en cas de congestion</t>
  </si>
  <si>
    <t>Radio Mobile Professionnelle 
(RMP) Standard 
Tarif par mois/par ligne</t>
  </si>
  <si>
    <t>Radio Mobile Professionnelle 
(RMP) Premium
Tarif par mois/par ligne</t>
  </si>
  <si>
    <t>Radio Mobile Professionnelle 
(RMP) Premium Mission Critique
Tarif par mois/par ligne</t>
  </si>
  <si>
    <t>Abonnement Dispatcheur 
Tarif par mois/par ligne</t>
  </si>
  <si>
    <t>Permet d'accéder à l'offre incluant les fonctionnalités suivantes:
➢ Les fonctionnalités de la Radio Mobile Professionnelle Premium.
Les services RMP sont priorisés sur le réseau mobile en cas de congestion. Les appels d'urgence et l'ensemble des appels de groupes préemptent la bande passante en cas de congestion. Ces appels ne peuvent pas être préemptés. Cette option nécessite un accord de SFR au préalable pour être souscrite.
.</t>
  </si>
  <si>
    <t>Permet la mise en place d'un compte dispatcheur incluant les fonctionnalités suivantes : 
➢ Appels Push-to-Talk individuel et appels Push-to-Talk de Groupes 'jusqu'à 3000 membres),
➢ Scanning des groupes avec gestion des priorités,
➢ Gestion des appels d'urgence, 
➢Ecoute d'ambiance,
➢ Messagerie instantanée,
➢ Partage d'image, de fcher vidéo,
➢ Etat de présence,
➢ Localisation.</t>
  </si>
  <si>
    <t>Modification du champ émetteur SMS</t>
  </si>
  <si>
    <t>Formation Extranet Web Conf Utilisateur  (à distance)</t>
  </si>
  <si>
    <t>Paramétrage du service (à distance)</t>
  </si>
  <si>
    <t>Prestation support &amp; personnalisation</t>
  </si>
  <si>
    <t>Paramétrage SPF-DKIM-DMARC (sécurisation envoi email)</t>
  </si>
  <si>
    <t>Prestation complémentaire</t>
  </si>
  <si>
    <t>Permet d'accéder aux fonctionnalités suivantes :
➢ Accès au portail de supervision des travailleurs isolés.
➢ Accès au portal de gestion pour le paramétrage de l'application "over-the-air ».
➢ 5 modes de détection (perte de verticalité, immobilité prolongée, chute, SOS, agression).
➢ Localisation du travailleur isolé en alerte à l'extérieur et à l'intérieur des bâtiments (nécessite un réseau WIFI avec plusieurs points d'accès ou l'achat de balises bluetooth spécifiques pour le service).
➢ Remontée des alertes par SMS , mail ou/et par message vocal 5 destinataires)</t>
  </si>
  <si>
    <t>SFR DATI
Engagement 24 mois</t>
  </si>
  <si>
    <t>➢Toutes les fonctionnalités de SFR DATI
➢Remontée des alertes vers une centrale de télésurveillance disponible 24/24 7/7 pour la levée de doute et la gestion initiale de l'alerte.</t>
  </si>
  <si>
    <t>SFR DATI avec option de 
télésurveillance</t>
  </si>
  <si>
    <t>SFR TV</t>
  </si>
  <si>
    <t>Offerte sur demande à partir du forfait 25Go.
Accédez en France à plus de 170 chaînes de télévision en direct ou à la demande avec une haute qualité vidéo.
Consommations décomptées des forfaits Téléphonie Mobile. Liste des terminaux mobiles compatibles disponible sur 
www.sfrbusiness.fr. Activation sur demande</t>
  </si>
  <si>
    <t>Option montre connecté</t>
  </si>
  <si>
    <t>Option montre connecté
Tarif mensuel par ligne 
Sans engagement</t>
  </si>
  <si>
    <t>Frais de mise en service de la eSIM:</t>
  </si>
  <si>
    <t>10€/eSIM</t>
  </si>
  <si>
    <t>SAV ECHANGE Entreprise</t>
  </si>
  <si>
    <t>SAV ECHANGE Entreprise Eco</t>
  </si>
  <si>
    <t>SAV pour les terminaux</t>
  </si>
  <si>
    <t>SAV ECHANGE Entreprises Multi
Pour Iphone et tablettes
(engagement minimum de 24 mois)</t>
  </si>
  <si>
    <t>Inclus
➢ Garantie du mobile pendant 24 mois lors de l'acquisition d'un terminal neuf en cas d'ouverture de ligne ou d'offre de renouvellement SFR
➢ Echange du terminal en panne contre un mobile identique ou équivalent d'aspect neuf (dans la limite des terminaux commercialisés par SFR)
➢ Livraison sous 24 heures à l'adresse choisie par l'entreprise (en France Métropolitaine)</t>
  </si>
  <si>
    <t>Benefices du SAV Echange Entreprises pour terminaux IoS et Tablettes</t>
  </si>
  <si>
    <t>Permet de télécharger et d'activer une eSIM dans une montre compatible afin :
- d'émettre et de recevoir des appels et SMS directement sur la montre avec le numéro de la ligne principale,
- de donner accès à internet à l'ensemble des applications compatibles disponibles sur la montre connectée.
Les communications sortantes nationales Voix et SMS à partir de la ligne de la montre connectée sont incluses dans le tarif de l'option.
Les échanges de données sont inclus dans le tarif de l'option à hauteur de 2Go/mois. La consommation data est bloquée au-delà.
Cette option est disponible uniquement pour les usages nationaux.
Incompatible avec la gamme internet mobile et avec l'option carte Jumelle.</t>
  </si>
  <si>
    <t>Assurances complémentaires</t>
  </si>
  <si>
    <t>Option VIP
Engagement de 12 mois</t>
  </si>
  <si>
    <t xml:space="preserve"> Assistance Utilisateur 7j/7 24h/24, pour toutes les demandes techniques, prise en charge par la Céllule VIP
SAV Echange Entreprise Multi et Assurance Protect Avancé (sur demande)</t>
  </si>
  <si>
    <t>Assurance Protect Ecran
(engagement minimum de 12 mois)</t>
  </si>
  <si>
    <t>Assurance Protect Avancé
(engagement minimum de 12 mois)</t>
  </si>
  <si>
    <t>Option VPN</t>
  </si>
  <si>
    <t>Option Ipnet
Réservée aux clients Accès Internet
Fixe SFR Ipnet</t>
  </si>
  <si>
    <t>Sécurité optimale pour vos flux de données (via les réseaux GPRS/Edge/3G/3G+/Dual Carrier) sur un APN dédié à votre entreprise (garantie 
de la sécurité de la chaîne de transmission des données car APN inaccessible aux autres clients SFR) avec double authentification GSM + 
Radius, sans monter un tunnel IPsec. Authentification : «MSISDN (numéro de téléphone mobile)+ 
Login/mot de passe Radius + APN Dédié » indispensable pour valider la connexion Accès Dédié Sécurisé.
Services optionnels complémentaires : Déport de radius (Radius-Radius), Déport de radius (Radius-DHCP), Augmentation du nombre de connexions mobiles 
simultanées (Par défaut, le nombre de connexions simultanées est limité à 1022), Paramétrage des adresses de DNS Client, APN Dédié sans authentification 
Radius, Ajout/Suppression résilience réseau APN, Modification de route, adresse pour le LAN client,
Modification du nom de l'APN (délais de mise en place supplémentaire à prévoir), - Tarif par demande sur un APN déjà actif : 1000€ quel que soit le nombre de services optionnels complémentaires par demande.</t>
  </si>
  <si>
    <t>Frais de mise en service de l'APN</t>
  </si>
  <si>
    <t>Tarif mensuel par ligne
Soumise à engagement de 12 mois
Réservée aux clients Accès Internet 
Fixe SFR Ipnet</t>
  </si>
  <si>
    <t>Option Accès Dédié Sécurisé</t>
  </si>
  <si>
    <t>Frais d'activation par APN</t>
  </si>
  <si>
    <t>Inclus sur demande pour tous les Forfaits Téléphonie Mobile et 
Internet Mobile
Transmission des données par Internet (via les réseaux GPRS/Edge/3G/3G+/Dual Carrier/4G) à travers les infrastructures réseaux d'entreprise (pour un accès aux données professionnelles et à internet conformément à votre politique de sécurité.</t>
  </si>
  <si>
    <t>Inclus sur demande pour tous les Forfaits Téléphonie Mobile et 
Internet Mobile
Flux de données cryptées de bout en bout (via les réseaux GPRS/Edge/3G/3G+/Dual Carrier/4G/WIFI/ADSL) pour appliquer votre politique de sécurité à tous vos échanges de données et accès à Internet.</t>
  </si>
  <si>
    <t>Option complémentaire disponible sur demande</t>
  </si>
  <si>
    <t>Abonnement Voix + SMS illimité Europe - Communications Voix + SMS France et depuis Europe illimité</t>
  </si>
  <si>
    <t>Abonnement illimité Voix, SMS/MMS illimité et Data 20 Go Europe</t>
  </si>
  <si>
    <t>Abonnement illimité Voix, SMS/MMS illimité et Data 50 Go Europe</t>
  </si>
  <si>
    <t>Option 5G</t>
  </si>
  <si>
    <t>Tarif par ligne/mois</t>
  </si>
  <si>
    <t>Abonnement illimité Voix, SMS/MMS illimité et Data 100 Go Europe</t>
  </si>
  <si>
    <t>Abonnement Data illimité 50 Go Europe</t>
  </si>
  <si>
    <t>Option "Interdiction DATA hors Europe"</t>
  </si>
  <si>
    <t>Tarif: 4€ TTC
Garantie casse écran (jusqu’à 250€ TTC°
Dans la limite de deux sinistres par an</t>
  </si>
  <si>
    <t>Option PABX mobile avec Voix 
4G et Voix Wif</t>
  </si>
  <si>
    <t>Permet de disposer du renvoi d'appel, de la conférence téléphonique, du transfert d'appels, de la gestion des appels entrants et des groupes d'appels.</t>
  </si>
  <si>
    <t>Abonnement/mois</t>
  </si>
  <si>
    <t>Fas si souscription en cours de marché</t>
  </si>
  <si>
    <t>Frais de Mise en Service réduits de 100% dans le cade du périmètre initial</t>
  </si>
  <si>
    <t>IPHONE 15 128 GO NOIR</t>
  </si>
  <si>
    <t>Carte Esim</t>
  </si>
  <si>
    <t>Offerte</t>
  </si>
  <si>
    <t>SFR Business Répondeur +</t>
  </si>
  <si>
    <t>SFR Repondeur Live</t>
  </si>
  <si>
    <t>Option Conférence Téléphonique</t>
  </si>
  <si>
    <t>Interdiction d'appel (en réception)</t>
  </si>
  <si>
    <t>Interdiction d'appel (en émission)</t>
  </si>
  <si>
    <t>Analyse de la Facture Standard</t>
  </si>
  <si>
    <t>Analyse de la Facture Premium</t>
  </si>
  <si>
    <t>Pilotage Financier Personnalisé</t>
  </si>
  <si>
    <t>Assistance Utilisateurs (6 jours sur 7)</t>
  </si>
  <si>
    <t>Assistance Utilisateurs (7 jours sur 7)</t>
  </si>
  <si>
    <t>Vous gérez vos messages vocaux comme des emails : choisissez le message que vous voulez écouter en premier, supprimez-le en un clic, transférez-le vers une adresse email ou un numéro mobile. Vous pouvez aussi supprimer plusieurs messages à la fois et même les restaurer si besoin.</t>
  </si>
  <si>
    <t>Interdiction d’appels en réception</t>
  </si>
  <si>
    <t>Interdiction d’appels en émission</t>
  </si>
  <si>
    <t>Options disponibles</t>
  </si>
  <si>
    <t>Parc Alerte Collaborateur</t>
  </si>
  <si>
    <t>Parc Alerte Gestionnaire</t>
  </si>
  <si>
    <t>Flux Facture</t>
  </si>
  <si>
    <t>Lorsque le seuil d’alerte fixé par le gestionnaire est atteint, le collaborateur est averti par SMS ou par le dépôt d’un message vocal sur son répondeur.</t>
  </si>
  <si>
    <t>Transmission des données de facturation du client, à destination d’un tiers désigné par le client.
Fréquence mensuelle.</t>
  </si>
  <si>
    <t>Vos collaborateurs doivent être joignables en permanence et être plus réactifs que vos concurrents ? Le Répondeur Live permet de gérer plus efficacement vos appels grâce à des fonctions innovantes : Ecoute Directe et Reply Direct.</t>
  </si>
  <si>
    <t xml:space="preserve">Cette fonction vous permet d'organiser, directement depuis votre mobile, des réunions téléphoniques de 3 à 6 participants avec des numéros fixes ou mobiles, en national ou à l’international. </t>
  </si>
  <si>
    <t>Parc Duo s’adresse aux entreprises qui souhaitent partager leur facture mobile entre elle et leurs collaborateurs.</t>
  </si>
  <si>
    <t>APPLE - Reconditionné</t>
  </si>
  <si>
    <t>IPHONE XR 64GO NOIR TRES BON ETAT</t>
  </si>
  <si>
    <t>IPHONE 11 64GO NOIR TRES BON ETAT</t>
  </si>
  <si>
    <t xml:space="preserve">SAMSUNG - Reconditionné </t>
  </si>
  <si>
    <t>GALAXY S20 5G GRIS TRES BON ETAT</t>
  </si>
  <si>
    <t>XIAOMI - Reconditionné</t>
  </si>
  <si>
    <t>XIAOMI 12 5G NOIR PARFAIT ETAT</t>
  </si>
  <si>
    <t>FAIRPHONE - Eco recyclé</t>
  </si>
  <si>
    <t>FAIRPHONE 4 5G NOIR</t>
  </si>
  <si>
    <t>FAIRPHONE 5 5G 256GO NOIR</t>
  </si>
  <si>
    <t>Offre M2M Iot Connect 2G/3G/4G
Sans résilience</t>
  </si>
  <si>
    <t>Forfait France M2M 
IoT Connet 500Ko 
Sans résilience</t>
  </si>
  <si>
    <t>Tarif par mois/carte SIM</t>
  </si>
  <si>
    <t>Forfait France M2M 
IoT Connet 1Mo
Sans résilience</t>
  </si>
  <si>
    <t>Forfait France M2M 
IoT Connet 5Mo
Sans résilience</t>
  </si>
  <si>
    <t>Forfait France M2M 
IoT Connet 10Mo
Sans résilience</t>
  </si>
  <si>
    <t>Forfait France M2M 
IoT Connet 50Mo
Sans résilience</t>
  </si>
  <si>
    <t>Forfait France M2M 
IoT Connet 100Mo
Sans résilience</t>
  </si>
  <si>
    <t>Forfait France M2M 
IoT Connet 1Go
Sans résilience</t>
  </si>
  <si>
    <t>Forfait France M2M 
IoT Connet 5Go
Sans résilience</t>
  </si>
  <si>
    <t>Forfait France M2M 
IoT Connet 10Go
Sans résilience</t>
  </si>
  <si>
    <t>Forfait France M2M 
IoT Connet 30Go
Sans résilience</t>
  </si>
  <si>
    <t>Forfait France M2M 
IoT Connet 100Go
Sans résilience</t>
  </si>
  <si>
    <t>Offre M2M Iot Connect 2G/3G/4G
Avec résilience</t>
  </si>
  <si>
    <t>Forfait France M2M 
IoT Connet 500Ko 
Avec résilience</t>
  </si>
  <si>
    <t>Forfait France M2M 
IoT Connet 1Mo
Avec résilience</t>
  </si>
  <si>
    <t>Forfait France M2M 
IoT Connet 5Mo
Avec résilience</t>
  </si>
  <si>
    <t>Forfait France M2M 
IoT Connet 10Mo
Avec résilience</t>
  </si>
  <si>
    <t>Forfait France M2M 
IoT Connet 50Mo
Avec résilience</t>
  </si>
  <si>
    <t>Forfait France M2M 
IoT Connet 100Mo
Avec résilience</t>
  </si>
  <si>
    <t>Forfait France M2M 
IoT Connet 1Go
Avec résilience</t>
  </si>
  <si>
    <t>Forfait France M2M 
IoT Connet 5Go
Avec résilience</t>
  </si>
  <si>
    <t>Forfait France M2M 
IoT Connet 10Go
Avec résilience</t>
  </si>
  <si>
    <t>Forfait France M2M 
IoT Connet 30Go
Avec résilience</t>
  </si>
  <si>
    <t>Forfait France M2M 
IoT Connet 100Go
Avec résilience</t>
  </si>
  <si>
    <t>Compteur SMS</t>
  </si>
  <si>
    <t>Tarif par sms</t>
  </si>
  <si>
    <t>Compteur Voix</t>
  </si>
  <si>
    <t>Tarif par minute/France vers France</t>
  </si>
  <si>
    <t>Carte SIM Standard 
(par commande de 5)</t>
  </si>
  <si>
    <t>Incluse</t>
  </si>
  <si>
    <t>Carte SIM Renforcée
(par commande de 5)</t>
  </si>
  <si>
    <t>Tarif par carte SIM</t>
  </si>
  <si>
    <t>Carte SIM Soudée
(par bobine de 500 minimum)</t>
  </si>
  <si>
    <t>Options et services complémentaires sur offre IoT Connect</t>
  </si>
  <si>
    <t>Usage Data hors forfait</t>
  </si>
  <si>
    <t>Sur forfaits de 500Ko à 100Mo</t>
  </si>
  <si>
    <t>Sur forfaits de 1Go à 100Go</t>
  </si>
  <si>
    <t>- Accès au tableau de bord de la facturation
- Consultation et télechargement des documents relatifs à la facturation : duplicata de facture, du détail par offre et par compte utilisateur ;
- Consultation et télechargement de sept reporings predefinis : « Tableau de Bord », « Tableau de Bord 13 mois », « Synthèse », « Synthèse
des lignes mobiles », « Détail de la facturation », « Relevé détaillé des appels et usages », « Parc Duo ».</t>
  </si>
  <si>
    <t>L’ensemble des fonctionnalités de l’Analyse de la Facture Standard ;
- Indicateurs Premium : montants des hors forfait, lignes à trafic nul avec possibilité de tri du parc mobile en fonction de seuils de hors
forfaits personnalisables ;
- Consultation et téléchargement de deux reporting supplementaires : « Usages depuis la France métropolitaine vers l’international »,
« Roaming depuis l’international ».</t>
  </si>
  <si>
    <t>- Analyse des dépenses globales mois par mois (par titulaire, point de facturation, code liste),
- Analyse mensuelle des usages et des consommations,
- Analyse de l'inventaire de matériels et d’options, et des mouvements de parc,
- Détail des usages par ligne,
- Tops consommateurs (international, SMS/MMS, N° spéciaux),
- Identification des lignes à trafic nul.
- Possibilité d’intégrer la structure organisationnelle de l’entreprise,
- L’outil de création de rapports en ligne (16)
- Le rapport spécifique avec possibilité d’import des données spécifiques de l’entreprise.</t>
  </si>
  <si>
    <t>Assistance téléphonique via une Cellule de Support Technique spécialisée, accessible en France métropolitaine et à l’étranger
- Support 6 jours sur 7 du lundi au vendredi de 8 h à 22 h et le samedi de 9 h à 18 h</t>
  </si>
  <si>
    <t>Assistance téléphonique via une Cellule de Support Technique spécialisée, accessible en France métropolitaine et à l’étranger
- Support 7 jours sur 7 - 24 h /24</t>
  </si>
  <si>
    <t>IPHONE 14 128GO NOIR</t>
  </si>
  <si>
    <t>IPHONE 15 PRO MAX 256GO TITANE NOIR</t>
  </si>
  <si>
    <t>OGIMA 2023
Terminal durci</t>
  </si>
  <si>
    <t>Avec forfait voix sms illimité, forfait mobile 5Go, forfait mobile 25Go, forfait mobile 50Go et forfait mobile 100Go</t>
  </si>
  <si>
    <t>ALTICE</t>
  </si>
  <si>
    <t>F4</t>
  </si>
  <si>
    <t>IPHONE SE 64GO (3RD GEN) NOIR</t>
  </si>
  <si>
    <t>Forfait Internet Mobile 100Go
Option 5G</t>
  </si>
  <si>
    <t>Parc Alerte Gestionnaire Premium</t>
  </si>
  <si>
    <t>Accessoires pour Apple</t>
  </si>
  <si>
    <t>Option gratuite sur demande
Restriction SMS Sortants</t>
  </si>
  <si>
    <t>Option « Interdiction hors Europe »: Permet d’ouvrir les usages en roaming uniquement en Europe et d’ interdire tous les usages depuis l’étranger en dehors de la zone Europe (Zone Europe: Union Européenne, DOM, Suisse, Andorre).
Seuls les usages reçus et émis depuis l’Europe vers toutes les destinations restent autorisés et sont facturés selon les conditions tarifaires en vigueur. 
A noter: Les appels émis depuis l’Europe vers le Reste du Monde restent autorisés.</t>
  </si>
  <si>
    <t xml:space="preserve">Lotissement
</t>
  </si>
  <si>
    <t xml:space="preserve">Etiquettage personnalisé
</t>
  </si>
  <si>
    <t xml:space="preserve">Chef de projet déploiement mobile
</t>
  </si>
  <si>
    <r>
      <rPr>
        <b/>
        <sz val="11"/>
        <color theme="1"/>
        <rFont val="Calibri"/>
        <family val="2"/>
        <scheme val="minor"/>
      </rPr>
      <t>Périmètre : (prix par matériel)</t>
    </r>
    <r>
      <rPr>
        <sz val="11"/>
        <color theme="1"/>
        <rFont val="Calibri"/>
        <family val="2"/>
        <scheme val="minor"/>
      </rPr>
      <t xml:space="preserve">
Mise d'une étiquette personnalisée pour l'utilisateur.
Détail de la prestation : 
- Récupération du fichier de collecte contenant toutes les informations utilisateur
- Impression d'étiquettes personnalisées avec les informations suivantes : 
    - Nom / Prénom du collaborateur
    - Numéro de téléphone
    - Numéro de Carte SIM
    - Numéro d'IMEI du terminal (le cas échéant)
- Apposition de l'étiquette sur la carte SIM ou sur le lot du collaborateur dans le cadre de la prestation de Lotissement
</t>
    </r>
  </si>
  <si>
    <r>
      <rPr>
        <b/>
        <sz val="11"/>
        <rFont val="Calibri"/>
        <family val="2"/>
        <scheme val="minor"/>
      </rPr>
      <t xml:space="preserve">Périmètre : (prix par jour/homme) 
</t>
    </r>
    <r>
      <rPr>
        <sz val="11"/>
        <rFont val="Calibri"/>
        <family val="2"/>
        <scheme val="minor"/>
      </rPr>
      <t xml:space="preserve">- Dans le cadre d'un déploiement initial, ou d'un renouvellement  le Chef de Projet organise et suit le déploiement afin de sécuriser son bon déroulement.
</t>
    </r>
    <r>
      <rPr>
        <b/>
        <sz val="11"/>
        <rFont val="Calibri"/>
        <family val="2"/>
        <scheme val="minor"/>
      </rPr>
      <t xml:space="preserve">
Détails de la prestation :</t>
    </r>
    <r>
      <rPr>
        <sz val="11"/>
        <rFont val="Calibri"/>
        <family val="2"/>
        <scheme val="minor"/>
      </rPr>
      <t xml:space="preserve">
- Organisation d'une réunion de kick-off
- Mise à disposition d'un retroplanning
- Coordination entre vos besoins et les équipes opérationnelles SFR
- Réunions de suivi régulier
- Suivi des livraisons, des activations, des portabilités, des migrations administratives des plans tarifaires (Renew)
- Réunion de clôture du déploiement
</t>
    </r>
  </si>
  <si>
    <r>
      <rPr>
        <b/>
        <sz val="11"/>
        <color theme="1"/>
        <rFont val="Calibri"/>
        <family val="2"/>
        <scheme val="minor"/>
      </rPr>
      <t>Périmètre : (prix par package)</t>
    </r>
    <r>
      <rPr>
        <sz val="11"/>
        <color theme="1"/>
        <rFont val="Calibri"/>
        <family val="2"/>
        <scheme val="minor"/>
      </rPr>
      <t xml:space="preserve">
Création de lots utilisateurs avant l'expédition du matériel afin de simplifier la remise des équipements sur site.
Détails de la prestation : 
- Appairage des équipements pour chaque utilisateur :
    - Terminal
    - Carte SIM
    - Accessoires éventuels
</t>
    </r>
  </si>
  <si>
    <r>
      <rPr>
        <b/>
        <sz val="11"/>
        <rFont val="SFR"/>
        <family val="2"/>
      </rPr>
      <t xml:space="preserve">Périmètre :  (prix par terminal)
</t>
    </r>
    <r>
      <rPr>
        <sz val="11"/>
        <rFont val="SFR"/>
        <family val="2"/>
      </rPr>
      <t xml:space="preserve">- Préparation du terminal avant expédition sur la base d'un pas rédigé avec la prestation prototypage
</t>
    </r>
    <r>
      <rPr>
        <b/>
        <sz val="11"/>
        <rFont val="SFR"/>
        <family val="2"/>
      </rPr>
      <t xml:space="preserve">Détail de la prestation : </t>
    </r>
    <r>
      <rPr>
        <sz val="11"/>
        <rFont val="SFR"/>
        <family val="2"/>
      </rPr>
      <t xml:space="preserve">
- Ouverture du blister
- Suivi d'un pas à pas de masterisation ou du staging en fonction des besoins exprimés afin de livrer des terminaux conformes aux prototypes validés (Le pas à pas est réalisé en prestation Phase 2.1 de l'onglet prestation MDM)
- La masterisation peut intégrer par exemple : 
    - Personalisation du logo
    - L'insertion de la carte SIM,
    - Le démarrage et la personnalisation du terminal,
    - La création du compte de messagerie et/ou son paramétrage,
    - L'intégration de mot de passe,
    - La mise à jour de l'OS,
    - L'installation d’applications,
    - L'enrôlement MDM, si le client n'est pas inscrit aux programmes consctueurs d'enrollement en masse ZéroTouch/ABM(DEP)/ KME
    - La protection des données/cryptage.
</t>
    </r>
    <r>
      <rPr>
        <b/>
        <sz val="11"/>
        <rFont val="SFR"/>
        <family val="2"/>
      </rPr>
      <t>Prérequis :</t>
    </r>
    <r>
      <rPr>
        <sz val="11"/>
        <rFont val="SFR"/>
        <family val="2"/>
      </rPr>
      <t xml:space="preserve">
- Prestation de protypage de terminaux pour définir le pas à pas de masterisation
- Fourniture de comptes IOS, LiveID ou Gmail selon les OS</t>
    </r>
  </si>
  <si>
    <t xml:space="preserve">Hotline utilisateur déploiement
</t>
  </si>
  <si>
    <r>
      <rPr>
        <b/>
        <sz val="11"/>
        <color theme="1"/>
        <rFont val="SFR"/>
        <family val="2"/>
      </rPr>
      <t>Périmètre : (tarif par ligne mobile)</t>
    </r>
    <r>
      <rPr>
        <sz val="11"/>
        <color theme="1"/>
        <rFont val="SFR"/>
        <family val="2"/>
      </rPr>
      <t xml:space="preserve">
- Mise en place d'une Hotline d'accompagnement des collaborateurs dans le cadre du déploiement ou durant le contrat.
</t>
    </r>
    <r>
      <rPr>
        <b/>
        <sz val="11"/>
        <color theme="1"/>
        <rFont val="SFR"/>
        <family val="2"/>
      </rPr>
      <t xml:space="preserve">Détail de la prestation : </t>
    </r>
    <r>
      <rPr>
        <sz val="11"/>
        <color theme="1"/>
        <rFont val="SFR"/>
        <family val="2"/>
      </rPr>
      <t xml:space="preserve">
- Elaboration  d'un document permettant d'assurer le support des utilisateurs pour le paramétrage des terminaux
- Mise à disposition d’un point d’entrée unique pour vos collaborateurs pour la déclaration de leurs incidents : 
    - Hotline dédiée du 5/7j, 9h-12h et 14h-18h
    - Centralisation de tous les appels
    - Premier diagnostic avec qualification et traitement de l’incident
    - Escalade éventuelle vers les groupes de compétence (messagerie, réseau opérateur, administrateur)
    - Responsabilité unique et de bout en bout de la gestion du ticket à sa transmission à un tiers  
       (limitation à une obligation de moyen si SFR Business ne gère pas l’infrastructure technique du client
</t>
    </r>
    <r>
      <rPr>
        <sz val="11"/>
        <color theme="1"/>
        <rFont val="Calibri"/>
        <family val="2"/>
        <scheme val="minor"/>
      </rPr>
      <t xml:space="preserve">
Cette option est disponible pour un minimum de facturation 1800€/mois.</t>
    </r>
  </si>
  <si>
    <t xml:space="preserve">Distribution sur site simple
</t>
  </si>
  <si>
    <t xml:space="preserve">Guichet Expert mobilité
</t>
  </si>
  <si>
    <r>
      <rPr>
        <b/>
        <sz val="11"/>
        <color theme="1"/>
        <rFont val="SFR"/>
        <family val="2"/>
      </rPr>
      <t>Détails de la prestation : (tarif par jour/homme)</t>
    </r>
    <r>
      <rPr>
        <sz val="11"/>
        <color theme="1"/>
        <rFont val="SFR"/>
        <family val="2"/>
      </rPr>
      <t xml:space="preserve">
- Mise en place d'un guichet de réponse aux questions des utilisateurs Smartphone lors d'un déploiement sur site
</t>
    </r>
    <r>
      <rPr>
        <b/>
        <sz val="11"/>
        <color theme="1"/>
        <rFont val="SFR"/>
        <family val="2"/>
      </rPr>
      <t>Détail de la prestation :</t>
    </r>
    <r>
      <rPr>
        <sz val="11"/>
        <color theme="1"/>
        <rFont val="SFR"/>
        <family val="2"/>
      </rPr>
      <t xml:space="preserve">
- Validation du périmètre d'intervention des experts
- Mise en place d'un stand SFR Business sur le site de déploiement
- Mise à disposition d'experts mobilité pour répondre aux questions des collaborateurs en conformité avec le périmètre d'intervention définit</t>
    </r>
    <r>
      <rPr>
        <b/>
        <sz val="11"/>
        <color theme="1"/>
        <rFont val="SFR"/>
        <family val="2"/>
      </rPr>
      <t xml:space="preserve">
Durée : </t>
    </r>
    <r>
      <rPr>
        <sz val="11"/>
        <color theme="1"/>
        <rFont val="SFR"/>
        <family val="2"/>
      </rPr>
      <t xml:space="preserve">
- A définir en fonction du besoin client</t>
    </r>
  </si>
  <si>
    <t>Abonnement au media activé</t>
  </si>
  <si>
    <t>Service de Diffusion Multi Canal (DMC) - Média  activé</t>
  </si>
  <si>
    <t>FAS Service de Diffusion Multi Canal (DMC) - Média activé</t>
  </si>
  <si>
    <t>Frais de mise en service au media activé</t>
  </si>
  <si>
    <t>Trafic SMS  MUG (en € ht)</t>
  </si>
  <si>
    <t>Trafic SMS  MUG</t>
  </si>
  <si>
    <t>espace supplémentaire</t>
  </si>
  <si>
    <t>Abonnement Espace supplémentaire</t>
  </si>
  <si>
    <t>Frais de mise en service espace supplémentaire</t>
  </si>
  <si>
    <t>Abonnement Module API</t>
  </si>
  <si>
    <t>Réception SMS</t>
  </si>
  <si>
    <t>Prix par Fax</t>
  </si>
  <si>
    <t>Prix Fax unitaire</t>
  </si>
  <si>
    <t>Tarif par SMS. coût d'envoi d'un SMS vers la France
voir catalogue DMC pour les l'envoie de SMS à l'étranger.</t>
  </si>
  <si>
    <t>Mode actif Edition des scripts vocaux /mois</t>
  </si>
  <si>
    <t>Mode actif Edition des scénarii de diffusion /mois</t>
  </si>
  <si>
    <t>Activation mise en relation (Vocal) /mois</t>
  </si>
  <si>
    <t>GTR en HNO</t>
  </si>
  <si>
    <t>Formation Extranet Web Conf administrateur  (à distance)</t>
  </si>
  <si>
    <t>Option OADC. Modification du champ émetteur SMS</t>
  </si>
  <si>
    <t>Prix par fax France 
voir catalogue DMC pour les l'envoie de FAX à l'étranger.</t>
  </si>
  <si>
    <t>Tarif par média activé.
Medias disponibles :
SMS
MMS
COURRIEL
FAX
VOIX
PUSH
En complément voir catalogue conditions tarifaires offre DMC</t>
  </si>
  <si>
    <t xml:space="preserve">FAS par média activé.
Medias disponibles :
SMS
MMS
COURRIEL
FAX
VOIX
PUSH
En complément voir catalogue conditions tarifaires offre DMC
</t>
  </si>
  <si>
    <t>abonnement par  espace supplémentaire
En complément voir catalogue conditions tarifaires offre DMC</t>
  </si>
  <si>
    <t>Abonnement module API
En complément voir catalogue conditions tarifaires offre DMC</t>
  </si>
  <si>
    <t>Prix par SMS
En complément voir catalogue conditions tarifaires offre DMC</t>
  </si>
  <si>
    <t>Trafic SMS  MUG (en € ht)
En complément voir catalogue conditions tarifaires offre DMC</t>
  </si>
  <si>
    <t>Prix par Mail
En complément voir catalogue conditions tarifaires offre DMC</t>
  </si>
  <si>
    <t>En complément voir catalogue conditions tarifaires offre DMC</t>
  </si>
  <si>
    <t>Accessoires pour Sansumg</t>
  </si>
  <si>
    <t>Accessoires pour Crosscall</t>
  </si>
  <si>
    <t>Accessoires pour Motorola</t>
  </si>
  <si>
    <t>Accessoires universels</t>
  </si>
  <si>
    <t>Cle</t>
  </si>
  <si>
    <t>Offre de Couverture Site Etendue (AP4G) 
Solution de complément de couverture indoor constituée d'un équipement actif 4G relié à un accès fibre fourni par SFR avec possibilité de rajouter 1 à 4 antennes déportées permettant de couvrir en 4G/3G une surface allant jusqu'à 4000m2, pour les locaux disposés en open Space.
La solution fonctionne avec les terminaux 4G, 3G/3G+/Dual carrier.
Obligation de souscrire à un service Connect Integral. Voir tarifs ci-dessous.
Le débit du lien Connect dépend à la fois :
- Nb de communications simultanées
- Nb de mobiles sur site</t>
  </si>
  <si>
    <t>AP4G - Solution de Couverture Indoor - Microcell + 1 antenne</t>
  </si>
  <si>
    <t>AP4G - Solution de Couverture Indoor - Microcell + 2 antennes</t>
  </si>
  <si>
    <t>AP4G - Solution de Couverture Indoor - Microcell + 3 antennes</t>
  </si>
  <si>
    <t>AP4G -Solution de Couverture Indoor - Microcell + 4 antennes</t>
  </si>
  <si>
    <t>AP4G - Lien  Connect Integral  40Mb/s</t>
  </si>
  <si>
    <t>AP4G - Lien Connect Integral  100Mb/s</t>
  </si>
  <si>
    <t>AP4G - Lien Connect Integral  200Mb/s</t>
  </si>
  <si>
    <t>Terminal subventionné avec souscription d'un forfait voix sms illimité et forfait mobile 5Go</t>
  </si>
  <si>
    <t>Terminal subventionné avec souscription d'un forfait mobile 25Go</t>
  </si>
  <si>
    <t>Terminal subventionné avec souscription d'unforfait mobile 25Go</t>
  </si>
  <si>
    <t xml:space="preserve">Forfait DATA illimité en 5G France </t>
  </si>
  <si>
    <t>APN dédié IPNet</t>
  </si>
  <si>
    <t xml:space="preserve">IOT CONNECT - APN dédié IPNet
</t>
  </si>
  <si>
    <t>IOT CONNECT - APN dédié IPNet</t>
  </si>
  <si>
    <t xml:space="preserve">Frais de mise en service
APN dédié IPNet
</t>
  </si>
  <si>
    <t>Frais de mise en service pour la mise en place de l'APN dédiée IPNET.
Tarif par demande sur un APN déjà actif : 1 000 € , quel que soit le nombre de services optionnels
complémentaires par demande.</t>
  </si>
  <si>
    <t>APN dédié Ipsec</t>
  </si>
  <si>
    <t xml:space="preserve">IOT CONNECT - APN dédié IPsec
</t>
  </si>
  <si>
    <t>IOT CONNECT - APN dédié Ipsec</t>
  </si>
  <si>
    <t xml:space="preserve">Frais de mise en service
APN dédié IPsec
</t>
  </si>
  <si>
    <t>Frais de mise en service pour la mise en place de l'APN dédié IPsec
Tarif par demande sur un APN déjà actif : 1 000 € , quel que soit le nombre de services optionnels
complémentaires par demande.</t>
  </si>
  <si>
    <t xml:space="preserve">IOT CONNECT - APN m2mpremium
</t>
  </si>
  <si>
    <t>APN m2mpremium</t>
  </si>
  <si>
    <t>4 € /mois/SIM (S’applique à toutes les lignes de l’instance du client, que l’APN soit provisionné ou non)
Cartes SFR non-résilientes uniquement
Fournit une adresse IP Publique dynamique</t>
  </si>
  <si>
    <t>(tarif mensuel par ligne)
(Engagement 12 mois minimum)
4 € /mois/SIM (S’applique à toutes les lignes de l’instance du client, que l’APN soit provisionné ou non)
Sécurité optimale pour vos flux de données (via les réseaux GPRS/3G/4G/5G/NB-IoT) sur un APN dédié à votre
entreprise (garantie de la sécurité de la chaîne de transmission des données car APN inaccessible aux autres
clients SFR) avec sécurisation IPsec entre le réseau SFR et le réseau de votre entreprise. Services optionnels complémentaires : 
Augmentation du nombre de connexions mobiles simultanées (par défaut,
le nombre de connexions simultanées est limité à 1022), Ajout/Suppression résilience réseau APN, Modification
de route, Modification du nom de l’APN (délais de mise en place supplémentaire à prévoir), Déménagement d’un
site
Tarif par demande sur un APN déjà actif : 1 000 €, quel que soit le nombre de services optionnels
complémentaires.
Prérequis client: nécessite d'avoir un lien INTERNET SFR ou tiers.</t>
  </si>
  <si>
    <t>(tarif mensuel par ligne)
(Engagement 12 mois minimum)
4 € /mois/SIM (S’applique à toutes les lignes de l’instance du client, que l’APN soit provisionné ou non)
Sécurité optimale pour vos flux de données (via les réseaux GPRS/3G/4G/5G/NB-IoT) sur un APN dédié à votre
entreprise (garantie de la sécurité de la chaîne de transmission des données car APN inaccessible aux autres
clients SFR), avec connexion directe à votre infrastructure VPN sans passer par internet.
Services optionnels complémentaires : Déport de radius (Radius-Radius), Déport de radius (Radius-DHCP),
Augmentation du nombre de connexions mobiles simultanées (par défaut, le nombre de connexions simultanées est limité à 1022), Paramétrage des adresses de DNS Client, APN Dédié sans authentification Radius,
Ajout/Suppression résilience réseau APN, Modification de route, adresse pour le LAN client, Modification du nom de l’APN (délais de mise en place supplémentaire à prévoir), Déménagement d’un site (en supplément : frais de mise en service du lien correspondant)
Nécessite la souscription d'un lien MPLS IPNET SFR. Voir catalogue IPNET. 
En fonction du nombre de cartes IOT et du fait-use, le lien IPNET sera alors dimensionné.
le catalogue IPNET reprend l'ensemble des débits et des zones des liaisons IPNET. Sous réserve d'éligibilité.
Réservé aux clients Accès Fixe SFR IPNet.</t>
  </si>
  <si>
    <t>APIs</t>
  </si>
  <si>
    <t>IOT CONNECT - APIs</t>
  </si>
  <si>
    <t xml:space="preserve">Frais de mise en service.
Possibilité d’interfacer directement sous format de webservice le SI du client et le SI de gestion des cartes SIM IoT
Connect.
</t>
  </si>
  <si>
    <t>Harmony Mobile</t>
  </si>
  <si>
    <t>MTD-EDR mobile</t>
  </si>
  <si>
    <t xml:space="preserve">Mobile Security  1-100 utilisateurs </t>
  </si>
  <si>
    <t>prix de l’abonnement sur 1 an/device.
Maintenance 1 an de la licence Trend
OWS Lundi-vendredi 08H00-19H00 
Inclus : Inventaire hardware + accès au GUS + support Service Desk + accès au service éditeurs/constructeurs + fourniture des mises à jour de logiciel</t>
  </si>
  <si>
    <t>Installation / Configuration LIGHT</t>
  </si>
  <si>
    <t>• Validation des besoins et comptes rendus
• Configuration de la console à distance
• Test et recettes unitaires
• Transfert de compétence
• Aide aux premiers enrôlements
Ce que comprend la prestation :
• 1 OS (Android ou IOS)
• 1 type de terminal (professionnel)
• 2 types de populations à gérer
• 4 profils de configuration
• 4 applications
• 2 profils de restrictions
• 2 regles de conformité
• Android Entreprise avec enrolements
• Pas d'intégration de programme constructeur. 
• Pas de gestion de documents professionnels
• Pas de gestions d'email sécurisés
• Authentification des utilisateurs basique (pas d'intégration avec l'Active Directory)</t>
  </si>
  <si>
    <t>Journée supplémentaire</t>
  </si>
  <si>
    <t>Journée supplémentaire
en journée homme</t>
  </si>
  <si>
    <t>SUR MESURE : reddaction dd'un pas à pas  Journée supplémentaire de paramétrage de la console, multi OG, installation modules SI (ACC, SEG, Tunnel, Accès, etc …), rédaction de documentations, etc …
Sur mesure selon ce qui aura été défini lors de la qualification : Documentation, Compte rendu, suivi des actions, …
Sur mesure : le nombre de jours est défini lors de la qualification</t>
  </si>
  <si>
    <t>Accompagnement à la création du compte DEP Client + VPP</t>
  </si>
  <si>
    <t>Accompagnement à la création du compte DEP Client + VPP.</t>
  </si>
  <si>
    <t>Présentation des bénéfices du programme DEP et VPP, de la console ABM, et aide à la création du compte ABM
Prestation faite à distance.
1 Jour (réparti en plusieurs calls pour suivre le process de création Apple)
Uniquement si le client n'a pas encore de compte et souhaite être assisté pour la création de son compte</t>
  </si>
  <si>
    <t>Accompagnement à la création du compte KME ou ZT client</t>
  </si>
  <si>
    <t>Présentation du programme et aide à la création du compte
1/2 demie journée à distance.
Uniquement si le client n'a pas encore de compte et souhaite être assisté pour la création de son compte</t>
  </si>
  <si>
    <t>Accompagnement déploiement HARMONY MOBILE en stand alone ou en complément de GST</t>
  </si>
  <si>
    <t xml:space="preserve">Présentation de la solution et aide au paramétrage de la solution HARMONY MOBILE
Guide du paramétrage de la solution
Prés-requis et limites :
• Gestion des différents modules/options (Anti-Virus, Anti-phishing, Safe browsing, URL filtering …)
• Configuration du connecteur Harmony et de la console GST (gestion des compliances et niveau de risque)
• Déploiement de l’application
• Tests sur 2 à 3 terminaux
• Présentation de la configuration mise en place
• Documentation
• 15 jours plus tard : call avec ajustement des règles et des compliances+ tests </t>
  </si>
  <si>
    <t>Accompagnement déploiement  HARMONY EMAIL &amp; COLLABORATION</t>
  </si>
  <si>
    <t xml:space="preserve">Présentation de la solution et aide au paramétrage de la solution HARMONY EMAIL &amp; COLLABORATION
Guide du paramétrage de la solution
Prés-requis et limites :
Interconnexion avec la messagerie
• Configuration des politiques email &amp; collaboration
• Tests sur 2 à 3 terminaux
• Présentation de la configuration mise en place
• Documentation
• 15 jours plus tard : call avec ajustement des règles et des compliances+ tests
</t>
  </si>
  <si>
    <t xml:space="preserve">Transfert de compétences gestionnaire de flotte </t>
  </si>
  <si>
    <t>Présentation de la configuration client.
Présentation des taches recurrentes d'un gestionnaire (debug, enrolement,profils à installer.. ) 
Lab process d'enrolement  
Pas de documentation fourni
Prestation faite à distance.</t>
  </si>
  <si>
    <t>Transfert de compétences administrateur plateforme</t>
  </si>
  <si>
    <t>Présentation de la configuration client.
Présentation des taches recurrentes d'un administrateur (création de profil,OG, mise en place de programme de déploiement …)
Pas de documentation fourni
Prestation faite à distance.</t>
  </si>
  <si>
    <t>Le forfait Voix SMS MMS Illimités propose : 
Appels vers les postes fixes et mobiles, SMS, MMS illimités vers et depuis France &amp; Europe
• Europe règlementaire : Açores, Alands, Allemagne, Autriche, Baléares, Belgique, Bulgarie, Canaries, Chypre, Corfou, Crète, Croatie, Cyclades, Danemark, Espagne, Estonie, Féroé (Iles), 
Finlande, Gibraltar, Grèce, Guernesey, Hongrie, Irlande, Irlande du Nord, Islande, Italie, Jersey, Lettonie, Liechtenstein, Lituanie, Luxembourg, Madère, Malte, Man, Norvège, Pays-Bas, Pologne, 
Portugal, République tchèque, Rhodes, Roumanie, Royaume-Uni, Sardaigne, Sicile, Slovaquie, Slovénie, Saint Marin, Suède, Vatican. 
• DOM : Désirade, Guadeloupe, Guyane Française, Marie-Galante, 
Martinique, Mayotte, Réunion, Saintes, St Barthélémy, Saint Martin, St Pierre &amp; Miquelon
SFR a souhaité aller plus loin que la réglementation et a choisi d’intégrer à ses forfaits :
• La Suisse et l’Andorre, qui sont facturés au même titre que la zone Europe Règlementaire,
• Les appels depuis la France vers l’Europe Réglementaire, les DOM, la Suisse et l’Andorre pour les forfaits disposant d’appels Illimités en France. 
Forfait sans subvention = Forfait ECO
Forfait avec subvention = Forfait SUB
forfait ECO sans enagement avec 1 mois de prés-avis.
Engagement minimum de 24 mois (conformité CCAP) pour le forfait SUB</t>
  </si>
  <si>
    <t xml:space="preserve">Forfait Data seule à usage individuel (pour clé USB, tablette ou PC) et/ou usage collectif (pour routeur), Fair use 1Go inclus en France et en Europe. Au-delà, débit réduit sans facturation. SMS au compteur.
</t>
  </si>
  <si>
    <t>Chaque adhérent pourra disposer en avance d'un stock de carte SIM.
L'activation d'une nouvelle  ligne (sans portabilité) pour un forfait ECO  se fait en 2 heures via l'Extranet client de l'édhérent.
Si pas de stock de carte SIM en avance, livraison  de carte SIM SFR ou de lignes multioperatezurs en 24 heures.</t>
  </si>
  <si>
    <t xml:space="preserve">Envoi de carte SIM + activation forfait </t>
  </si>
  <si>
    <t xml:space="preserve">Lignes temporaires multi-opérateurs sans subvention
Lignes sans-engagement </t>
  </si>
  <si>
    <t>Le forfait Internet mobile 50Go propose : 
50Go inclus en France et en Europe.
Au-delà, débit réduit sans facturation
SMS au compteur</t>
  </si>
  <si>
    <t>Le forfait Internet mobile 100Go propose : 
100Go inclus en France et en Europe.
Au-delà, débit réduit sans facturation
SMS au compteur</t>
  </si>
  <si>
    <t>Le forfait Internet mobile illimité propose : 
Data illimitée en France
170Go en Europe..
Au-delà, débit réduit sans facturation
SMS au compteur</t>
  </si>
  <si>
    <t>Licence smartphone KNOX MANAGE</t>
  </si>
  <si>
    <t>Licence - KNOX MANAGE
Licence 1 an/device
MDM</t>
  </si>
  <si>
    <t>Prestations décrites en annexes.
Inclus dans les prestation suivante :
Pack de mise en service
Accompagnement à la création du compte DEP Client + VPP
Accompagnement à la création du compte KME ou ZT client
Transfert de compétences administrateur plateforme</t>
  </si>
  <si>
    <t>Accompagnement déploiement solution TREND et PRADEO en stand alone ou en complément de GST</t>
  </si>
  <si>
    <t xml:space="preserve">Présentation de la solution et aide au paramétrage de la solution TREND et PRADEO
Guide du paramétrage de la solution
Prés-requis et limites :
• Gestion des différents modules/options (Anti-Virus, Anti-phishing, Safe browsing, URL filtering …)
• Configuration du connecteur Harmony et de la console GST (gestion des compliances et niveau de risque)
• Déploiement de l’application
• Tests sur 2 à 3 terminaux
• Présentation de la configuration mise en place
• Documentation
• 15 jours plus tard : call avec ajustement des règles et des compliances+ tests </t>
  </si>
  <si>
    <t>prix de l’abonnement  de la licence sur 1 an/device.
Sécurisation des terminaux via la solution Harmony de  Chekcpoint
le prix de l'abonnement de comprend pas la maintenance de la licence sur 1 an. Si le client souhaite souscrire à une maintenance, il faut alors sousrcrire à la ligne ci-dessous.</t>
  </si>
  <si>
    <t>prix de l’abonnement de la maintenance sur 1 an/device.
Maintenance 1 an de la licence Harmony.
OWS Lundi-vendredi 08H00-19H00 
Inclus : Inventaire hardware + accès au GUS + support Service Desk + accès au service éditeurs/constructeurs + fourniture des mises à jour de logiciel</t>
  </si>
  <si>
    <t>Harmony mobile
Maintenace 1 an/device
CP-HAR-MOBILE-DVC-1Y</t>
  </si>
  <si>
    <t>Harmony mobile
Licence 1 an /device
CP-HAR-MOBILE-DVC-1Y</t>
  </si>
  <si>
    <t>Pradeo
Licence 1 an / device</t>
  </si>
  <si>
    <t>prix de l’abonnement  de la licence sur 1 an/device.
Sécurisation des terminaux via la solution Pradeo
le prix de l'abonnement de comprend pas la maintenance de la licence sur 1 an. Si le client souhaite souscrire à une maintenance, il faut alors sousrcrire à la ligne ci-dessous.</t>
  </si>
  <si>
    <t xml:space="preserve">Pradeo
Maintenace 1 an / device
</t>
  </si>
  <si>
    <t>prix de l’abonnement de la maintenance  sur 1 an/device.
Maintenance 1 an de la licence Pradeo
OWS Lundi-vendredi 08H00-19H00 
Inclus : Inventaire hardware + accès au GUS + support Service Desk + accès au service éditeurs/constructeurs + fourniture des mises à jour de logiciel</t>
  </si>
  <si>
    <t>prix de l’abonnement  de la licence sur 1 an/device.
Sécurisation des terminaux via la solution Trend
le prix de l'abonnement de comprend pas la maintenance de la licence sur 1 an. Si le client souhaite souscrire à une maintenance, il faut alors sousrcrire à la ligne ci-dessous.</t>
  </si>
  <si>
    <t>Trend 
Mobile Security  1-100 utilisateurs 
Licence 1 an / device</t>
  </si>
  <si>
    <t xml:space="preserve">Trend 
Mobile Security  1-100 utilisateurs 
Maintenace 1 an / device 
</t>
  </si>
  <si>
    <t>Service de Diffusion Multi Canal (DMC) - Média  activé SMS</t>
  </si>
  <si>
    <t>Tarif par média activé.
Medias disponibles :
SMS
Voir ci-dessous les frais de mise en service associé à l'activation d'un MEIDA
En complément voir catalogue conditions tarifaires offre DMC</t>
  </si>
  <si>
    <t>Service de Diffusion Multi Canal (DMC) - Média  activé MAIL</t>
  </si>
  <si>
    <t>Tarif par média activé.
Medias disponibles :
MAIL
Voir ci-dessous les frais de mise en service associé à l'activation d'un MEIDA
En complément voir catalogue conditions tarifaires offre DMC</t>
  </si>
  <si>
    <t>Lignes temporaires SFR
Forfaits ECO (sauf TRAVELLER) SANS ENGAGEMENT</t>
  </si>
  <si>
    <t>Sans engagement pour tous les forfaits ECO (Sauf forfait TRAVELLER) avec un 1 mois de prés-avis.
Tous les forfaits avec subvention de terminaux ne font pas parti de cette offre temporaire
Permet aux adhérents de bénéificer de lignes temporaires.</t>
  </si>
  <si>
    <t>Tarif fibre en propre ZVE / ZVS / ZV0 
Autres tarifs cf. catalogue Connect  joint à notre réponse</t>
  </si>
  <si>
    <t>Option 2eme SIM
pour faorfaits mobiles  50Go et 100 Go</t>
  </si>
  <si>
    <t>Connectez, en plus de votre Smartphone, une Tablette ou un PC et partagez le volume Data de votre forfait entre les deux 
équipements.
Offert à la demande sur 5G Traveller
Compatible avec les forfaits 50Go,  100 Go et Traveller.
Bridage data national à 50Go pour les forfaits Illimité et Traveller</t>
  </si>
  <si>
    <r>
      <rPr>
        <b/>
        <sz val="11"/>
        <color theme="1"/>
        <rFont val="SFR"/>
        <family val="2"/>
      </rPr>
      <t>Détails de la prestation : (tarif par jour/homme)</t>
    </r>
    <r>
      <rPr>
        <sz val="11"/>
        <color theme="1"/>
        <rFont val="SFR"/>
        <family val="2"/>
      </rPr>
      <t xml:space="preserve">
- Réception d'un cahier des charge client
- Validation de la procédure de distribution des terminaux sur site
- Validation du périmètre d'intervention des techniciens lors de la remise des équipements
- Cette prestation peut comprendre notamment : 
    - Insertion carte SIM
    - Copie du répertoires
    - Paramétrage compte de messagerie
    - Mise à jour OS
    - Installation d'application
    - ...
</t>
    </r>
    <r>
      <rPr>
        <b/>
        <sz val="11"/>
        <color theme="1"/>
        <rFont val="SFR"/>
        <family val="2"/>
      </rPr>
      <t>Durée :</t>
    </r>
    <r>
      <rPr>
        <sz val="11"/>
        <color theme="1"/>
        <rFont val="SFR"/>
        <family val="2"/>
      </rPr>
      <t xml:space="preserve"> 
- Durée d'intervention définie en fonction de la durée des actes à effectuer, du nombre d'équipements à remettre et du nombre de sites à déployer.
</t>
    </r>
    <r>
      <rPr>
        <b/>
        <sz val="11"/>
        <color theme="1"/>
        <rFont val="SFR"/>
        <family val="2"/>
      </rPr>
      <t>Métriques:</t>
    </r>
    <r>
      <rPr>
        <sz val="11"/>
        <color theme="1"/>
        <rFont val="SFR"/>
        <family val="2"/>
      </rPr>
      <t xml:space="preserve">
- Smartphone + copie contact + transfert de données data raisonnable : 1 ETP/j (7h) = ~30 smartphones, soit ~15 minutes/mobile (hors prise en main)
- Smartphone + copie contact + transfert de données data dépassant la dizaine de Go : 1 ETP/j (7h) = 14 terminaux, soit &gt; 30minutes/mobile (hors prise en main)</t>
    </r>
  </si>
  <si>
    <t>Le gestionnaire est averti par e-mail et par une notification dans son Espace client lorsque le premier usage data roaming d'un utilisateur final.
Les e-mails d'alerte peuvent être désactivés sur demande.
Le gestionnaire est averti par e-mail dès lors que l'utilisateur final dépasse les options et usages  voix inclus dans son forfait.</t>
  </si>
  <si>
    <t>Le gestionnaire est averti par e-mail et par une notification dans son Espace client lorsque le premier usage data roaming d'un utilisateur final.
Les e-mails d'alerte peuvent être désactivés sur demande.
Le gestionnaire est averti par e-mail dès lors que l'utilisateur final dépasse les options et usages  voix inclus dans son forfait.
 Le gestionnaire est averti par e-mail et par une notification dans son Espace Client lorsque le premier usage data roaming d'un utilisateur final est atteint, aussi à 45€ ou 500Mo ou 95€ ou 1 Go.</t>
  </si>
  <si>
    <t xml:space="preserve">Intégration/Staging/Masterisation des terminaux </t>
  </si>
  <si>
    <t>GALAXY Z FLIP 5 5G 256GO</t>
  </si>
  <si>
    <t>Terminal subventionné avec souscription d'un forfait Internet Mobile 1Go</t>
  </si>
  <si>
    <t>Terminal subventionné avec souscription d'un forfait Internet Mobile 20Go et 50Go</t>
  </si>
  <si>
    <t>Terminal subventionné avec souscription d'un forfait Internet Mobile 100Go et illimité</t>
  </si>
  <si>
    <t>SAMSUNG GALAXY TAB A9 64GO 4G GRIS</t>
  </si>
  <si>
    <t>SAMSUNG GALAXY TAB S9 FE EE 128G 5G GRIS</t>
  </si>
  <si>
    <t>CORE T4</t>
  </si>
  <si>
    <t>Box</t>
  </si>
  <si>
    <t>Coque transp Samsung Galaxy S24+</t>
  </si>
  <si>
    <t>UNIVERSEL</t>
  </si>
  <si>
    <t>Chargeur Secteur Apple USB-C 20W</t>
  </si>
  <si>
    <t>Base chargeur USB-C 20W éco-conçue</t>
  </si>
  <si>
    <t>Base chargeur USB-A / USB-C 35W éco-conçue</t>
  </si>
  <si>
    <t>Chargeur secteur 12W + Câble Micro USB</t>
  </si>
  <si>
    <t>CAC 32W Duo USB-A &amp; USB-C noir éco-conçu</t>
  </si>
  <si>
    <t>Pas de coût lorsqu'il n'y a pas d'accompagnement SFR à l'intégration dans le MDM</t>
  </si>
  <si>
    <t>Protection contre les attaques SS7 - maintenance 1 an / device</t>
  </si>
  <si>
    <t>(Tarif par mois/par terminal)
Permet de protéger le terminal mobile sous Android ou iOS contre les cybermenaces en ligne. 
Protection Anti-phishing, protection de la navigation web, protection anti-malware et effacement à distance pour les terminaux 
Android.
Il est également disponible d'autres solutions de la protection de l'OS :
- Pradeo
- Harmony
- Trend
Vous trouvererez ci-dessous les différentes tarifs pour les licences 1 an / device + la maintence 1 an / device</t>
  </si>
  <si>
    <t>(Tarif par mois/par terminal)
Permet de protéger le terminal mobile sous Android ou iOS contre les cybermenaces en ligne. 
Protection Anti-phishing, protection de la navigation web, protection anti-malware et effacement à distance pour les terminaux 
Android.
Il est également disponible d'autres solutions de protection contre les attaques réseaux:
- Pradeo
- Harmony
- Trend
Vous trouvererez ci-dessous les différentes tarifs pour les licences 1 an / device + la maintence 1 an / device</t>
  </si>
  <si>
    <t>(Tarif par mois/par terminal)
Permet de protéger le terminal mobile sous Android ou iOS contre les cybermenaces en ligne. 
Protection Anti-phishing, protection de la navigation web, protection anti-malware et effacement à distance pour les terminaux 
Android.
Il est également disponible d'autres solutions de protection contre protection contre le phishing par SMS:
- Pradeo
- Harmony
- Trend
Vous trouvererez ci-dessous les différentes tarifs pour les licences 1 an / device + la maintence 1 an / device</t>
  </si>
  <si>
    <t xml:space="preserve">prix de l’abonnement  de la licence sur 1 an/device.
Sécurisation des terminaux via la solution Pradeo
le prix de l'abonnement de comprend pas la maintenance de la licence sur 1 an. Si le client souhaite souscrire à une maintenance, il faut alors sousrcrire à la ligne ci-dessous.
</t>
  </si>
  <si>
    <t>(Tarif par mois/par terminal)
Permet de protéger le terminal mobile sous Android ou iOS contre les cybermenaces en ligne. 
Protection Anti-phishing, protection de la navigation web, protection anti-malware et effacement à distance pour les terminaux 
Android.
Il est également disponible d'autres solutions de protection contre les applications infectées:
- Pradeo
- Harmony
- Trend
Vous trouvererez ci-dessous les différentes tarifs pour les licences 1 an / device + la maintence 1 an / device</t>
  </si>
  <si>
    <t>Terminal subventionné avec souscription d'un forfait mobile 50Go,  forfait mobile 100Go et forfait Traveller</t>
  </si>
  <si>
    <t xml:space="preserve">IPHONE 8 64GO GRIS SID TRES BON ETAT
</t>
  </si>
  <si>
    <t>LOT 3 : Services de téléphonie et Internet MOBILES avec engagements de service classiques</t>
  </si>
  <si>
    <t>BPU DROM (Guadeloupe/Martinique/Guyane)</t>
  </si>
  <si>
    <t>Prix Remisé €TTC
avec subvention
TVA à 0% en Guyane</t>
  </si>
  <si>
    <t>Prix Remisé €TTC
sans subvention
TVA à 0% en Guyane</t>
  </si>
  <si>
    <t>Tarifs à l'usage</t>
  </si>
  <si>
    <t>N/A</t>
  </si>
  <si>
    <t>les remises sont appliquées sur les tarifs des forfaits</t>
  </si>
  <si>
    <t>illimité</t>
  </si>
  <si>
    <t>l'envoi de SMS est illimité 24h/24</t>
  </si>
  <si>
    <t>Pas disponible</t>
  </si>
  <si>
    <t>0,05/Mo en 4G</t>
  </si>
  <si>
    <t>Prix de l'abonnement</t>
  </si>
  <si>
    <t>Tarifs mensuel</t>
  </si>
  <si>
    <t>le tarif à l'usage vient s'ajouter au coût mensuel de l'abonnement</t>
  </si>
  <si>
    <t>Voix et SMS illimités + Forfait DATA avec 1 Go  France + UE</t>
  </si>
  <si>
    <t>Voix et SMS illimités + Forfait DATA avec 5 Go  France + UE</t>
  </si>
  <si>
    <t>Voix et SMS illimités + Forfait DATA avec 10 Go  France + UE</t>
  </si>
  <si>
    <t>Voix et SMS illimités + Forfait DATA avec 20 Go  en 5G France + UE</t>
  </si>
  <si>
    <t>Les forfaits 5G ne sont disponibles qu'en Guyane pour le moment.</t>
  </si>
  <si>
    <t>Voix et SMS illimités + Forfait DATA avec 50 Go  en 5G France + UE</t>
  </si>
  <si>
    <t>Voix et SMS illimités + Forfait DATA avec 50 Go  en 4G France + UE</t>
  </si>
  <si>
    <t>Voix et SMS illimités + Forfait DATA avec 100 Go  en 5G France + 50 Go UE</t>
  </si>
  <si>
    <t>M2M</t>
  </si>
  <si>
    <t>1€/mois/ligne + option Internet, SMS, voix se référer à la FIS pour le détail et le mémoire technique</t>
  </si>
  <si>
    <t>LTE-M</t>
  </si>
  <si>
    <t>CARRE ENTREPRISE 3H 10 Go 4G</t>
  </si>
  <si>
    <t>CARRE ENTREPRISE 5H 30 Go 4G</t>
  </si>
  <si>
    <t>CARRE ENTREPRISE voix illimité 150 Go 4G EUROPE + 10 Go USA/CANADA + 1h SURINAME, BRESIL, CARAIBE</t>
  </si>
  <si>
    <t>CARRE ENTREPRISE voix illimité 250 Go 4G EUROPE + 50 Go USA/CANADA + 5h SURINAME, BRESIL, CARAIBE</t>
  </si>
  <si>
    <t>CARRE ENTREPRISE 3H 10 Go 5G</t>
  </si>
  <si>
    <t>CARRE ENTREPRISE 5H 30 Go 5G</t>
  </si>
  <si>
    <t>CARRE ENTREPRISE voix illimité 150 Go 5G EUROPE + 10 Go USA/CANADA + 1h SURINAME, BRESIL, CARAIBE</t>
  </si>
  <si>
    <t>CARRE ENTREPRISE voix illimité 250 Go 5G EUROPE + 50 Go USA/CANADA + 5h SURINAME, BRESIL, CARAIBE</t>
  </si>
  <si>
    <t>Carré PRO Internet 1 Go 4G CANUT</t>
  </si>
  <si>
    <t>Forfait utilisable en Martinique, Guadeloupe et Guyane (pas de roaming).</t>
  </si>
  <si>
    <t>Carré PRO Internet 5 Go 4G CANUT</t>
  </si>
  <si>
    <t>Carré PRO Internet 10 Go 4G</t>
  </si>
  <si>
    <t>Carré PRO Internet 20 Go 5G CANUT</t>
  </si>
  <si>
    <t>Carré PRO Internet 50 Go 5G CANUT</t>
  </si>
  <si>
    <t>Forfait DATA avec 50 Go  en 4G France + UE</t>
  </si>
  <si>
    <t>Carré PRO Internet 50 Go 4G</t>
  </si>
  <si>
    <t>Carré PRO Internet 100 Go 5G CANUT</t>
  </si>
  <si>
    <t>Blocage depuis l'international hors UE</t>
  </si>
  <si>
    <t>Non disponile</t>
  </si>
  <si>
    <t>Blocage international</t>
  </si>
  <si>
    <t>Blocage roaming</t>
  </si>
  <si>
    <t xml:space="preserve">Exemples de terminaux proposés.
Une liste plus complète ou mise à jour en cours de marché peut être fournie.
</t>
  </si>
  <si>
    <t>ALTICE F3</t>
  </si>
  <si>
    <t>Doro 6880</t>
  </si>
  <si>
    <t>MOBIWIRE OGIMA</t>
  </si>
  <si>
    <t>Crosscall Core M5 64 Go</t>
  </si>
  <si>
    <t>SAMSUNG GALAXY XCOVER 5 EE</t>
  </si>
  <si>
    <t>MOBIWIRE HOTAT</t>
  </si>
  <si>
    <t>CROSSCALL CORE X4 64 GO</t>
  </si>
  <si>
    <t>SAMSUNG GALAXY A04S</t>
  </si>
  <si>
    <t>SAMSUNG GALAXY A14 4G</t>
  </si>
  <si>
    <t>SAMSUNG GALAXY A14 5G</t>
  </si>
  <si>
    <t>SAMSUNG GALAXY A34 5G</t>
  </si>
  <si>
    <t>SAMSUNG GALAXY A54 5G 128 GO</t>
  </si>
  <si>
    <t>IPHONE 8 64 GB Reconditionné</t>
  </si>
  <si>
    <t>SAMSUNG GALAXY S23 FE 128</t>
  </si>
  <si>
    <t>SAMSUNG GALAXY S24</t>
  </si>
  <si>
    <t>SAMSUNG GALAXY S24+ 256</t>
  </si>
  <si>
    <t>SAMSUNG GALAXY S24 ULTRA 256</t>
  </si>
  <si>
    <t>XIAOMI REDMI NOTE 12</t>
  </si>
  <si>
    <t>XIAOMI REDMI NOTE 12 5G</t>
  </si>
  <si>
    <t>XIAOMI REDMI NOTE 12 PRO 5G</t>
  </si>
  <si>
    <t>XIAOMI REDMI NOTE 12 PRO+</t>
  </si>
  <si>
    <t>IPHONE 15 5G 128 GO</t>
  </si>
  <si>
    <t>IPHONE 15 5G PLUS</t>
  </si>
  <si>
    <t>IPHONE 15 5G PRO</t>
  </si>
  <si>
    <t>IPHONE 15 5G PRO MAX</t>
  </si>
  <si>
    <t>SAMSUNG GAL TAB A 2016</t>
  </si>
  <si>
    <t>CROSSCALL CORE T4 TAB 8</t>
  </si>
  <si>
    <t>BOX ROUTEUR ZTE WIFI 4G CARRE compteur, 10,30 Go</t>
  </si>
  <si>
    <t>BOX ROUTEUR ZTE WIFI 4G CARRE 50, 150, 250 Go</t>
  </si>
  <si>
    <t>BATTERIE SECOURS MAGSAFE 5000 15W</t>
  </si>
  <si>
    <t>BATTERIE SECOURS 10000 FAST CH</t>
  </si>
  <si>
    <t>BATTERIE SECOURS 20000 FAST CH</t>
  </si>
  <si>
    <t>CABLE CHARGE A/MFI 2.4A</t>
  </si>
  <si>
    <t>CABLE CHARGE FP LITE A/C 1,2M</t>
  </si>
  <si>
    <t>CABLE CHARGE FP LITE A/MFI 1,2</t>
  </si>
  <si>
    <t>CABLE CHARGE FP LITE C/C 1,2M</t>
  </si>
  <si>
    <t>CABLE CHARGE FP LITE C/MFI 1,2</t>
  </si>
  <si>
    <t>CABLE CHARGE USB C - USB C</t>
  </si>
  <si>
    <t>CABLE CHARGE USB C-LIGHTNING</t>
  </si>
  <si>
    <t>CABLE DATA MICRO USB 1A-1M</t>
  </si>
  <si>
    <t>CABLE DATA USB A/C - 1,2M</t>
  </si>
  <si>
    <t>ADAPTATEUR MAGNETIQUE MAGSAFE</t>
  </si>
  <si>
    <t>CARTE MICRO SD 32GB</t>
  </si>
  <si>
    <t>CARTE MICRO SD 64GB</t>
  </si>
  <si>
    <t>CHARGEUR ALLUME CIGARE USBA 12W</t>
  </si>
  <si>
    <t>CHARGEUR SAMSUNG SEUL USBC 25W</t>
  </si>
  <si>
    <t>CHARGEUR SAMSUNG ULTRA 45W</t>
  </si>
  <si>
    <t>CHARGEUR SECT USB-C FASTCHARGE</t>
  </si>
  <si>
    <t>CHARGEUR SECTEUR IP/MFI 1.2M</t>
  </si>
  <si>
    <t>CHARGEUR SECTEUR SEUL C 30W FP</t>
  </si>
  <si>
    <t>CHARGEUR SECTEUR SEUL USBC 25W</t>
  </si>
  <si>
    <t>CHARGEUR SECTEUR USB A/A 2.4A</t>
  </si>
  <si>
    <t>CHARGEUR SECTEUR USB A/C 3.4A</t>
  </si>
  <si>
    <t>CHARGEUR VOITURE MAGSAFE SANS FIL</t>
  </si>
  <si>
    <t>ENCEINTE BT 30W LUMINEUSE PARTYTUBE</t>
  </si>
  <si>
    <t>IP AIRPODS 2</t>
  </si>
  <si>
    <t>JBL CASQUE BT T500/510</t>
  </si>
  <si>
    <t>JBL CASQUE ECOUTEUR T200-T210</t>
  </si>
  <si>
    <t>JBL ENCEINTE BT CHARGE 5</t>
  </si>
  <si>
    <t>JBL ENCEINTE BT FLIP 6</t>
  </si>
  <si>
    <t>JBL ENCEINTE BT GO 2/3</t>
  </si>
  <si>
    <t>KIT PIETON LIGHTNING FORCEPLAY</t>
  </si>
  <si>
    <t>KIT PIETON LIGHTNING IP</t>
  </si>
  <si>
    <t>KIT PIETON STEREO SAMSUNG</t>
  </si>
  <si>
    <t>KIT PIETON USB C SAMSUNG AKG</t>
  </si>
  <si>
    <t>KIT PIETON USB-C FORCE PLAY</t>
  </si>
  <si>
    <t>OREILLETTE BT GALAXY BUDS 2</t>
  </si>
  <si>
    <t>OREILLETTE BT TWS ACTIVBUD</t>
  </si>
  <si>
    <t>OREILLETTE BT TWS FORCE PLAY 1</t>
  </si>
  <si>
    <t>OREILLETTE BT TWS FORCE PLAY 2</t>
  </si>
  <si>
    <t>BANDOULIERE POUR TEL</t>
  </si>
  <si>
    <t>DRAGONNE BIJOU LOVE POUR TEL</t>
  </si>
  <si>
    <t>SUPPORT MOBILEVOITURE MAGNETIQ</t>
  </si>
  <si>
    <t>TELEPHONE DECT LOGICOM</t>
  </si>
  <si>
    <t>XIAOMI REDMI SMART BAND 2</t>
  </si>
  <si>
    <t>XIAOMI REDMI WATCH 2 LITE</t>
  </si>
  <si>
    <t>Housse/Etui téléphone haut et milieu de gamme</t>
  </si>
  <si>
    <t>kit pieton téléphone haut de gamme</t>
  </si>
  <si>
    <t>kit pieton téléphone milieu de gamme</t>
  </si>
  <si>
    <t>chargeur USB téléphone haut et milieu de gamme</t>
  </si>
  <si>
    <t>verre trempé téléphone haut de gamme</t>
  </si>
  <si>
    <t>verre trempé téléphone milieu de gamme</t>
  </si>
  <si>
    <r>
      <t xml:space="preserve">BPU DROM - </t>
    </r>
    <r>
      <rPr>
        <b/>
        <sz val="14"/>
        <color rgb="FFFF0000"/>
        <rFont val="Calibri"/>
        <family val="2"/>
        <scheme val="minor"/>
      </rPr>
      <t>Région MAYOTTE</t>
    </r>
  </si>
  <si>
    <t>Prix de l'abonnement mensuel du compteur</t>
  </si>
  <si>
    <t>COMPTEUR EVIDENCE</t>
  </si>
  <si>
    <t>Appels vers mobiles et fixes Mayotte/Reunion - Métropole, Europe et autres DOM</t>
  </si>
  <si>
    <r>
      <t xml:space="preserve">SMS vers mobiles Mayotte/Reunion - Métropole, Europe et autres DOM*
</t>
    </r>
    <r>
      <rPr>
        <i/>
        <sz val="11"/>
        <color theme="1"/>
        <rFont val="Calibri"/>
        <family val="2"/>
        <scheme val="minor"/>
      </rPr>
      <t>(*)fonction des accords inter-opérateur</t>
    </r>
  </si>
  <si>
    <r>
      <t xml:space="preserve">MMS vers mobiles Mayotte/Reunion - Métropole*
</t>
    </r>
    <r>
      <rPr>
        <i/>
        <sz val="11"/>
        <color theme="1"/>
        <rFont val="Calibri"/>
        <family val="2"/>
        <scheme val="minor"/>
      </rPr>
      <t>(*)fonction des accords inter-opérateur</t>
    </r>
  </si>
  <si>
    <t>le compteur seul ne prévoit pas la possibilité de faire de la data. Toutefois l'association d'option data est possible.</t>
  </si>
  <si>
    <t>Forfait GC ILL VOIX SMS MMS</t>
  </si>
  <si>
    <t>Destination d'appels Illimités :
Mayotte/Reunion, Métropole, Europe et autres DOM</t>
  </si>
  <si>
    <t>Destination d'appels et SMS Illimités :
Mayotte/Reunion, Métropole, Europe et autres DOM</t>
  </si>
  <si>
    <t>Forfait GC ILL VOIX SMS MMS + options Data SFR Business 5Go</t>
  </si>
  <si>
    <t>Le volume Data 1Go n'est pas Proposé. Aussi le tarif est indiqué sur la basse de l'option data 5Go</t>
  </si>
  <si>
    <t xml:space="preserve">Destination d'appels et SMS/ MMS Illimités :
Depuis et vers Mayotte/Reunion, Métropole, Europe et autres DOM
Usage Data depuis Mayotte/Reunion, Métropole, Europe et autres DOM : usage data 4G /4G+ puis illimité sur débit réduit au-delà du fair Use.
</t>
  </si>
  <si>
    <t>Forfait GC ILL VOIX SMS MMS + options Data SFR Business 10Go</t>
  </si>
  <si>
    <t>Forfait GC ILL VOIX SMS MMS + options Data SFR Business 20Go</t>
  </si>
  <si>
    <t>Forfait GC ILL VOIX SMS MMS + options Data SFR Business 50Go</t>
  </si>
  <si>
    <t>Voix, SMS et MMS illimités + Forfait DATA avec 100 Go  en 5G France + UE</t>
  </si>
  <si>
    <t>Forfait GC ILL VOIX SMS MMS + options Data SFR Business 100Go</t>
  </si>
  <si>
    <t>Forfait GC ILL VOIX SMS MMS + options Data SFR Business 100Go + options Data SFR BUSINESS 50Go</t>
  </si>
  <si>
    <t>SFR Mayotte/Reunion ne propose pas de solution data illimité sans bridage au-delà du Fair Use initial</t>
  </si>
  <si>
    <t>Forfait Web 4G - 5Go</t>
  </si>
  <si>
    <t>Usage Data depuis Réunion/Mayotte, Métropole, Europe et autres DOM : usage data 4G /4G+ puis illimité sur débit réduit au-delà du fair Use.</t>
  </si>
  <si>
    <t>Forfait Web 4G - 5Go + option SFR Business 5Go</t>
  </si>
  <si>
    <t>Forfait Web 4G - 20Go</t>
  </si>
  <si>
    <t>Forfait Web 4G - 50Go</t>
  </si>
  <si>
    <t>Forfait DATA avec 100 Go  en 5G France + UE</t>
  </si>
  <si>
    <t>Forfait Web 4G - 100Go</t>
  </si>
  <si>
    <t>Forfait Web 4G - 100Go + option data SFR Business 50Go</t>
  </si>
  <si>
    <t>Baring SMS Sortants</t>
  </si>
  <si>
    <t>Baring MMS</t>
  </si>
  <si>
    <t>Blocage DATA seule</t>
  </si>
  <si>
    <t>Interdiction des usages surtaxés</t>
  </si>
  <si>
    <t>SRR Monde</t>
  </si>
  <si>
    <t xml:space="preserve">L'option SRR monde autorise le trafic en itinérance sur le Réseau d'un opérateurs tiers avec lequel SFR Mayotte/Reunion ont des accords de roaming. </t>
  </si>
  <si>
    <t>Réunion de mise en œuvre / collecte des données</t>
  </si>
  <si>
    <t xml:space="preserve">Réunion initiale suivant la mise en œuvre
-Présentations des Equipes, Services et des offres de SFR
-Collecte des besoins et des information concernant la flotte
(organisation des profils de facturation, Gestionnaires habilités, références des lignes, configuration des lignes, RIO, Code Chorus, Commande mobile, sites de livraison...)
- validation de la date de lancement
- Validation du budget initial "dotation mobile" </t>
  </si>
  <si>
    <t>Suivi avancement de la mise en œuvre</t>
  </si>
  <si>
    <t>Compte rendu de réunion initial,
- Transmission pour validation du fichier de mise en œuvre reprenant l'ensemble des informations collectées
- Etat d'avancement de la Mise en œuvre au fil des étapes (initialisation compte clients, Programmation des portabilité, Livraison en avance de phase des SIM et des mobiles éventuels, confirmation de bascules opérateurs, état est éventuel Ko techn avec suivi d'actions correctives)
-Planning assistance de déploiement sur site</t>
  </si>
  <si>
    <t>Assistance déploiement</t>
  </si>
  <si>
    <t>Assistance de mise en œuvre</t>
  </si>
  <si>
    <t>Validation du bon lancement de marché</t>
  </si>
  <si>
    <t>Confirmation de lancement - pour validation par béneficiaire</t>
  </si>
  <si>
    <t>JH</t>
  </si>
  <si>
    <t>non proposé</t>
  </si>
  <si>
    <t>Mobile Basic voix à touche - double SIM</t>
  </si>
  <si>
    <t>Exemple de mobiles proposés : retrouvez l'ensemble de nos référence au catalogue de prix joint à notre offre.
La subvention proposée dans notre offre est effectuée sous forme de budget équipement mis à disposition pour l'achat des terminaux et équipement. Le tarif déduit de ce budget est le même que pour un achat "hors subvention".</t>
  </si>
  <si>
    <t xml:space="preserve">Mobile Basic voix à touche - double SIM </t>
  </si>
  <si>
    <t>MOBIWIRE Oneida</t>
  </si>
  <si>
    <t>Mobile Basic voix à touche - double SIM - renforcé</t>
  </si>
  <si>
    <t>CROSSCALL spider X5</t>
  </si>
  <si>
    <t>Smartphone éco-consu - double SIM garantie 3 ans - 4G</t>
  </si>
  <si>
    <t>ALTICE E25</t>
  </si>
  <si>
    <t>ALTICE E54</t>
  </si>
  <si>
    <t>Smartphone double SIM - renforcé - 4G</t>
  </si>
  <si>
    <t>MOBIWIRE HOTAH</t>
  </si>
  <si>
    <t>SAMSUNG Galaxy Xcover 5 EE</t>
  </si>
  <si>
    <t>Smartphone Milieu de Gamme 32Go - 4G</t>
  </si>
  <si>
    <t>XIAOMI Redmi A2</t>
  </si>
  <si>
    <t>SAMSUNG Galaxy A04S</t>
  </si>
  <si>
    <t>Smartphone Milieu de Gamme 64Go - 4G</t>
  </si>
  <si>
    <t>HONOR X6</t>
  </si>
  <si>
    <t>XIAOMI Redmi 12 C</t>
  </si>
  <si>
    <t>Smartphone Milieu de Gamme 64Go - 5G</t>
  </si>
  <si>
    <t>SAMSUNG Galaxy A14 - 5G</t>
  </si>
  <si>
    <t>Smartphone Milieu de Gamme reconditionné</t>
  </si>
  <si>
    <t>APPLE Iphone 8 64 Go Rec A+</t>
  </si>
  <si>
    <t>Smartphone Haut de gamme 128 Go - 5G</t>
  </si>
  <si>
    <t>SAMSUNG Galaxy A23 5G</t>
  </si>
  <si>
    <t>SAMSUNG Galaxy A34 5G</t>
  </si>
  <si>
    <t>XIAOMI 12 Lite 5G</t>
  </si>
  <si>
    <t>Smartphone Haut de gamme 256 Go - 5G</t>
  </si>
  <si>
    <t>HONOR Magic 5 Lite 256 Go</t>
  </si>
  <si>
    <t>XIAOMI Redmi Note 12 Pro plus 5G</t>
  </si>
  <si>
    <t>Smartphone Haut de gamme 128 Go - Renforcé - 5G</t>
  </si>
  <si>
    <t>CROSSCALL Stellar</t>
  </si>
  <si>
    <t>Smartphone Premium - 128 Go - 5G</t>
  </si>
  <si>
    <t>SAMSUNG Galaxy S23 128 go</t>
  </si>
  <si>
    <t>APPLE Iphone 15 128 Go</t>
  </si>
  <si>
    <t>Smartphone Premium - 256 Go - 5G</t>
  </si>
  <si>
    <t>SAMSUNG Galaxy Z Fold 5 - 256 Go</t>
  </si>
  <si>
    <t>APPLE Iphone 15 Pro Max 256 Go</t>
  </si>
  <si>
    <t>Smartphone Haut de Gamme 128 Go - reconditionné</t>
  </si>
  <si>
    <t>APPLE Iphone 11 128 Go Rec A+</t>
  </si>
  <si>
    <t>Tablette 10,5'' - 32Go</t>
  </si>
  <si>
    <t>SAMSUNG Galaxy Tab A8 X205</t>
  </si>
  <si>
    <t>Tablette 8,7'' - 32Go</t>
  </si>
  <si>
    <t>SAMSUNG Galaxy Tab A7 lite SM-T225</t>
  </si>
  <si>
    <t>Tablette renforcée - 8" - 64 Go</t>
  </si>
  <si>
    <t>SAMSUNG Galaxy Tab Activ3 EE</t>
  </si>
  <si>
    <t>Routeur 4G</t>
  </si>
  <si>
    <t>ZTE Box de Poche 4G - MF920U</t>
  </si>
  <si>
    <t>Base charge</t>
  </si>
  <si>
    <t>BASE SECTEUR USBC 20W BLANC USAMS - 321495</t>
  </si>
  <si>
    <t>BASE SECTEUR 12W USBA BLANC IC SMART RECYCLE BIGBEN - 320849</t>
  </si>
  <si>
    <t>CHARGEUR SECTEUR RAPIDE 12W 2 USB 2,4A BLANC - JAYM® - 320614</t>
  </si>
  <si>
    <t>BASE SECTEUR USBC 25W BLANC ORIGINE SAMSUNG - 318000</t>
  </si>
  <si>
    <t>CHARGEUR VOITURE DOUBLEUSB A+A AVEC TRANSMETTER FM 2.4A BIG BEN - 318319</t>
  </si>
  <si>
    <t>CHARGEUR INDUCTION MAGSAFE 3IN1 PLIABLE 5/7.5/15W FORCE POWER - 319854</t>
  </si>
  <si>
    <t>Câble</t>
  </si>
  <si>
    <t>CABLE USBC/USBC 1.2M BLANC RECYCLE BIGBEN - 320964</t>
  </si>
  <si>
    <t>CABLE QUADRIPLUG 4EN1 USBC/USBA USBC/LIGHTNING NOIR 1M 3A JAYM - 320936</t>
  </si>
  <si>
    <t>CABLE USB C/LIGHTNING 1.2M BLANC FP LITE - 319861</t>
  </si>
  <si>
    <t>CABLE LIGHTNING  2M ORIGINE APPLE - 319772</t>
  </si>
  <si>
    <t>Adaptateurs</t>
  </si>
  <si>
    <t>ADAPTATEUR LIGHTNING JACK 3,5MM ORIGINE APPLE - 318241</t>
  </si>
  <si>
    <t>ADAPTATEUR TYPE C JACK 3,5MM ORIGINE APPLE - 318007</t>
  </si>
  <si>
    <t>Batteries Externes</t>
  </si>
  <si>
    <t>POWERBANK 20000MAH INDUCTION AVEC CABLE MULTI INTEGRE BLAUPUNKT - 318341</t>
  </si>
  <si>
    <t>POWERBANK 5000MAH NOIR SETTY - 318713</t>
  </si>
  <si>
    <t>POWERBANK MAGSAFE 5000MAH JAYM - 321426</t>
  </si>
  <si>
    <t>Carte Mémoires</t>
  </si>
  <si>
    <t>CARTE MEMOIRE MICRO SD 128Go + ADAPTATEUR CLASS 10 - 319892</t>
  </si>
  <si>
    <t>CARTE MEMOIRE MICRO SD 64Go CLASS 10 + ADAPTATEUR - 318883</t>
  </si>
  <si>
    <t>Audio - Casques, Oreillettes, kits pietons</t>
  </si>
  <si>
    <t>CASQUE BTH EXTRA BASS BLP4632 BLAUPUNKT - 319844</t>
  </si>
  <si>
    <t>CASQUE BTH NOISE CANCELLING BLP4925 BLAUPUNKT - 320880</t>
  </si>
  <si>
    <t>TWS AVEC CONTOUR D'OREILLE NOIR BLP4994 BLAUPUNKT - 321363</t>
  </si>
  <si>
    <t>KIT PIETON INTRA USBC GARANTIE A VIE FORCE PLAY - 31962</t>
  </si>
  <si>
    <t>TRUE WIRELESS BLANC JAYM - 320759</t>
  </si>
  <si>
    <t>ECOUTEUR LIGHTNING BLANC ORIGINE APPLE - 318009</t>
  </si>
  <si>
    <t>Protection - Etuis, Housses, coques</t>
  </si>
  <si>
    <t>COQUE RENFORCEE SAMSUNG XCOVER 5 AIR FORCECASE - 319992</t>
  </si>
  <si>
    <t>ETUI FOLIO STAND MAGNETIQUE NOIR XIAOMI REDMI A1/A2 JAYM - 320585</t>
  </si>
  <si>
    <t>ETUI FOLIO WALLET 65% GRS GALAXY A13 5G/A04S BIGBEN - 320811</t>
  </si>
  <si>
    <t>COQUE TRANSPARENTE GALAXY A13 5G/A04S JAYM - 321487</t>
  </si>
  <si>
    <t>ETUI FOLIO STAND MAGNETIQUE NOIR COMPATIBLE HONOR X6 &amp; 70 LITE  - 320941</t>
  </si>
  <si>
    <t>COQUE SOUPLE COMPATIBLE HONOR X6/X8 5G/70 LITE JAYM - 320937</t>
  </si>
  <si>
    <t>COQUE SILICONE TRANSPARENTE REDMI 12C BIGBEN - 320818</t>
  </si>
  <si>
    <t>ETUI FOLIO WALLET 65% GRS REDMI 12C BIGBEN - 320819</t>
  </si>
  <si>
    <t>COQUE AVEC PORTE CARTE NOIRE ORIGINE GALAXY A14 4G/5G - 320717</t>
  </si>
  <si>
    <t>ETUI FOLIO WALLET 65% GRS GALAXY A14 4G &amp; 5G BIGBEN - 320851</t>
  </si>
  <si>
    <t>COQUE MODULAIRE MOD NX™ NOIRE IPHONE 7 / 8 / SE 2020 RHINOSHIELD - 318244</t>
  </si>
  <si>
    <t>ETUI FOLIO WALLET NOIR GALAXY A23 5G BIGBEN - 320453</t>
  </si>
  <si>
    <t>COQUE RENFORCEE 2M GALAXY A34 5G JAYM - 320703</t>
  </si>
  <si>
    <t>COQUE AVEC PORTE CARTE NOIRE ORIGINE GALAXY A34 5G</t>
  </si>
  <si>
    <t>ETUI WALLET 65% GRS NOIR GALAXY A34 5G BIGBEN - 320702</t>
  </si>
  <si>
    <t>ETUI FOLIO NOIR XIAOMI 12 LITE 5G BIGBEN - 320395</t>
  </si>
  <si>
    <t>ETUI SMARTVIEW LILAS ORIGINE GALAXY S23 - 320629</t>
  </si>
  <si>
    <t>COQUE TOUCHE GOMME BLEUE + DRAGONNE GALAXY S23 BIGBEN - 320623</t>
  </si>
  <si>
    <t>COQUE MODULAIRE NOIRE IPHONE 15 RHINOSHIELD - 321217</t>
  </si>
  <si>
    <t>ETUI FOLIO MAGSAFE IPHONE 15 FORCE CASE - 321317</t>
  </si>
  <si>
    <t>COQUE ANTICHOC GALAXY ZFOLD5 FORCE CASE - 321027</t>
  </si>
  <si>
    <t>COQUE AVEC SPEN INTEGRE GRAPHITE ORIGINE GALAXY ZFOLD5 - 321030</t>
  </si>
  <si>
    <t>ETUI FOLIO MAGSAFE IPHONE 15 PRO MAX FORCE CASE - 321320</t>
  </si>
  <si>
    <t>COQUE SILICONE MAGSAFE NOIRE IPHONE 15 PRO MAX BIGBEN - 321316</t>
  </si>
  <si>
    <t>COQUE PREMIUM SILICONE ET MICROFIBRE IPHONE 11 NOIRE JAYM - 316783</t>
  </si>
  <si>
    <t>ETUI FOLIO STAND EDITION NOIR IPHONE 11 PRO MAX MUVIT - 316811</t>
  </si>
  <si>
    <t>Protection Ecran</t>
  </si>
  <si>
    <t>VERRE TREMPE ASAHI 2.5D GALAXY XCOVER 5 JAYM - 319991</t>
  </si>
  <si>
    <t>VERRE TREMPE ASAHI 2.5D GALAXY A12/A13 5G/A32 5G/A04S JAYM - 318039</t>
  </si>
  <si>
    <t>VERRE TREMPE INCURVE HONOR X6/70 LITE BIGBEN - 320939</t>
  </si>
  <si>
    <t>VERRE TREMPE 2.5D REDMI 12C BIG BEN - 321419</t>
  </si>
  <si>
    <t>VERRE TREMPE ASAHI 2.5D GALAXY A14 4G/5G JAYM - 320693</t>
  </si>
  <si>
    <t>VERRE TREMPE IPHONE 7/8/SE/2020/22 BIGBEN - 321418</t>
  </si>
  <si>
    <t>VERRE TREMPE ASAHI 2.5D GALAXY A23 4G/5G JAYM - 321447</t>
  </si>
  <si>
    <t>VERRE TREMPE GALAXY A34 5G FORCE GLASS - 320700</t>
  </si>
  <si>
    <t>VERRE TREMPE INCURVE GALAXY S23 FORCE GLASS - 320616</t>
  </si>
  <si>
    <t>PACK VERRE ORGANIQUE + VERRE LENTILLES IPHONE 15 FORCE GLASS - 321321</t>
  </si>
  <si>
    <t>VERRE TREMPE GALAXY ZFOLD5 FORCE GLASS - 321028</t>
  </si>
  <si>
    <t>PACK VERRE ORGANIQUE + VERRE LENTILLES IPHONE 15 PRO MAX FORCE GLASS - 321327</t>
  </si>
  <si>
    <t>VERRE TREMPE ORGANIQUE 2.5D IPHONE 11 FORCE GLASS - 316769</t>
  </si>
  <si>
    <t>Supports : voitures, bureau, trépieds</t>
  </si>
  <si>
    <t>SUPPORT VOITURE MAGNETIQUE &amp; MAGSAFE 15W PARTEL - 320612</t>
  </si>
  <si>
    <t>BUNDLE SUPPORT ROTATIF 360° + RING LIGHT BIGBEN - 318631</t>
  </si>
  <si>
    <t>PERCHE SELFIE BTH TREPIED AMOVIBLE +MINI TRIPOD BIGBEN - 317807</t>
  </si>
  <si>
    <r>
      <t xml:space="preserve">BPU DROM </t>
    </r>
    <r>
      <rPr>
        <b/>
        <sz val="14"/>
        <color rgb="FFFF0000"/>
        <rFont val="Calibri"/>
        <family val="2"/>
        <scheme val="minor"/>
      </rPr>
      <t>- Région Réunion</t>
    </r>
  </si>
  <si>
    <t>Appels vers mobiles et fixes Reunion/Mayotte - Métropole, Europe et autres DOM</t>
  </si>
  <si>
    <r>
      <t xml:space="preserve">SMS vers mobiles Reunion/Mayotte - Métropole, Europe et autres DOM*
</t>
    </r>
    <r>
      <rPr>
        <i/>
        <sz val="11"/>
        <color theme="1"/>
        <rFont val="Calibri"/>
        <family val="2"/>
        <scheme val="minor"/>
      </rPr>
      <t>(*)fonction des accords inter-opérateur</t>
    </r>
  </si>
  <si>
    <r>
      <t xml:space="preserve">MMS vers mobiles Reunion/Mayotte - Métropole*
</t>
    </r>
    <r>
      <rPr>
        <i/>
        <sz val="11"/>
        <color theme="1"/>
        <rFont val="Calibri"/>
        <family val="2"/>
        <scheme val="minor"/>
      </rPr>
      <t>(*)fonction des accords inter-opérateur</t>
    </r>
  </si>
  <si>
    <t>Destination d'appels Illimités :
Réunion/Mayotte, Métropole, Europe et autres DOM</t>
  </si>
  <si>
    <t>Destination d'appels et SMS Illimités :
Réunion/Mayotte, Métropole, Europe et autres DOM</t>
  </si>
  <si>
    <t>le volume Data 1Go n'est pas Proposé. Aussi le tarif est indiqué sur la basse de l'option data 5Go</t>
  </si>
  <si>
    <t xml:space="preserve">Destination d'appels et SMS/ MMS Illimités :
Depuis et vers Réunion/Mayotte, Métropole, Europe et autres DOM
Usage Data depuis Réunion/Mayotte, Métropole, Europe et autres DOM : usage data 4G /4G+ puis illimité sur débit réduit au-delà du fair Use.
</t>
  </si>
  <si>
    <t>SFR Réunion ne propose pas de solution data illimité sans bridage au-delà du Fair Use initial</t>
  </si>
  <si>
    <t xml:space="preserve">l'option SRR monde autorise le trafic en itinérance sur le Réseau d'un opérateurs tiers avec lequel SFR Réunion et Mayotte ont des accords de roaming. </t>
  </si>
  <si>
    <t>Tablette renforcée - 8" - 32 Go</t>
  </si>
  <si>
    <t>CROSSCALL Core T5</t>
  </si>
  <si>
    <t xml:space="preserve">Autres services </t>
  </si>
  <si>
    <t xml:space="preserve">Solutions adaptées aux besoins urgents
Envoi de carte SIM + activation forfait </t>
  </si>
  <si>
    <t>Solutions adaptées aux besoins temporaires
Lignes temporaires SFR
Forfaits ECO (sauf TRAVELLER) SANS ENGAGEMENT</t>
  </si>
  <si>
    <r>
      <rPr>
        <b/>
        <sz val="11"/>
        <color theme="1"/>
        <rFont val="Calibri"/>
        <family val="2"/>
        <scheme val="minor"/>
      </rPr>
      <t xml:space="preserve">Licence pour 1 an par device soit 1,66 €HT/mois/device </t>
    </r>
    <r>
      <rPr>
        <sz val="11"/>
        <color theme="1"/>
        <rFont val="Calibri"/>
        <family val="2"/>
        <scheme val="minor"/>
      </rPr>
      <t xml:space="preserve">
Licence annuelle par terminal 
Licence transférable 
Révocable sur les appareils enregistrés
1 an inclus avec la gamme Enterprise Edition
Mise à jour régulière des fonctionnalités
Maintenance logicielle
Support en français par création de ticket depuis la console d’administration</t>
    </r>
  </si>
  <si>
    <t>GESTION TERMINAUX MOBILES
Déployer et gérer une flotte de terminaux mobiles
Tarif par mois</t>
  </si>
  <si>
    <t>Abonnement illimité Voix, SMS/MMS illimité + Data 5 Go Europe</t>
  </si>
  <si>
    <t>Data compteur: 0,01€/Mo
MMS compteur: 0,15€/MMS
Uniquement disponible sans subvention</t>
  </si>
  <si>
    <t>Communications Voix + SMS/MMS France et depuis Europe illimité + Data 4G France + depuis Europe | Au-delà d'un usage de 5 Go par mois, LJC limitera le débit jusqu'à la prochaine facturation.
Uniquement disponible sans subvention</t>
  </si>
  <si>
    <t>Communications Voix + SMS/MMS France et depuis Europe illimité + Data 4G France + depuis Europe | Au-delà d'un usage de 20Go par mois, LJC limitera le débit jusqu'à la prochaine facturation.
Uniquement disponible sans subvention</t>
  </si>
  <si>
    <t>Communications Voix + SMS/MMS France et depuis Europe illimité + Data 4G France + depuis Europe | Au-delà d'un usage de 50Go par mois, LJC limitera le débit jusqu'à la prochaine facturation.
Uniquement disponible sans subvention</t>
  </si>
  <si>
    <t>Communications Voix + SMS/MMS France et depuis Europe illimité + Data 4G France + depuis Europe | Au-delà d'un usage de 100Go par mois, LJC limitera le débit jusqu'à la prochaine facturation
Uniquement disponible sans subvention</t>
  </si>
  <si>
    <t>Data 4G France + depuis Europe / Au-delà d'un usage de 50Go par mois, LJC limitera le débit jusqu'à la prochaine facturation.
Uniquement disponible sans subvention</t>
  </si>
  <si>
    <t>Tarif: 8€ TTC
Garanties:
➢ Vol (agression,effraction, à la tire, sauvette et introduction clandestine) : Valeur de remplacement
➢ Utilisations frauduleuses (remboursement des communications frauduleuses en cas de vol garanti)
➢ Carte SIM (remboursement coût remplacement) : jusqu'à 25€ TTC
➢ Accessoires (remboursement en cas de vol ou dommage) : jusqu'à 50€ TTC
➢ Dommage (matériel toutes causes) : Valeur de remplacement
➢ Panne à partir de la 3eme année de l'appareil
Nombre de sinistres illimité hors panne (limitée à 3 pannes par an)</t>
  </si>
  <si>
    <t>AP WIFI</t>
  </si>
  <si>
    <t>Le KIT AP WIFI est proposé à la vente au tarif de 99€ HT, à régler en une seule fois. Il n’y a pas d’abonnement.
L’AP WIFI est garanti un an (garantie constructeur).
Le KIT AP WiFi envoyé au client comprend le boitier WiFi, un injecteur PoE pour l’alimentation du boitier, 2 câbles Ethernet, un kit de fixation murale et un guide d’installation.
L’AP WiFi, fonctionne sur l’accès internet de l'adhérent compatible avec  tous les opérateurs.</t>
  </si>
  <si>
    <t xml:space="preserve">Option mobile de renumérotation </t>
  </si>
  <si>
    <t>changement de numéro de mobile. Frais de mise en service</t>
  </si>
  <si>
    <r>
      <rPr>
        <b/>
        <sz val="11"/>
        <rFont val="Calibri"/>
        <family val="2"/>
        <scheme val="minor"/>
      </rPr>
      <t>Forfait Mobile 1 Go  5G</t>
    </r>
    <r>
      <rPr>
        <sz val="11"/>
        <rFont val="Calibri"/>
        <family val="2"/>
        <scheme val="minor"/>
      </rPr>
      <t xml:space="preserve">
data France et Europe Communications Illimités  (appels, SMS, MMS)</t>
    </r>
  </si>
  <si>
    <r>
      <rPr>
        <b/>
        <sz val="11"/>
        <rFont val="Calibri"/>
        <family val="2"/>
        <scheme val="minor"/>
      </rPr>
      <t>Forfait Mobile 5 Go  5G</t>
    </r>
    <r>
      <rPr>
        <sz val="11"/>
        <rFont val="Calibri"/>
        <family val="2"/>
        <scheme val="minor"/>
      </rPr>
      <t xml:space="preserve">
data France et Europe Communications Illimités  (appels, SMS, MMS)</t>
    </r>
  </si>
  <si>
    <r>
      <rPr>
        <b/>
        <sz val="11"/>
        <color theme="1"/>
        <rFont val="Calibri"/>
        <family val="2"/>
        <scheme val="minor"/>
      </rPr>
      <t>Le forfait Mobile 5 Go</t>
    </r>
    <r>
      <rPr>
        <sz val="11"/>
        <color theme="1"/>
        <rFont val="Calibri"/>
        <family val="2"/>
        <scheme val="minor"/>
      </rPr>
      <t xml:space="preserve"> propose : 
Appels vers les postes fixes et mobiles, SMS, MMS illimités vers et depuis France &amp; Europe
Data Mobile</t>
    </r>
    <r>
      <rPr>
        <b/>
        <sz val="11"/>
        <color theme="1"/>
        <rFont val="Calibri"/>
        <family val="2"/>
        <scheme val="minor"/>
      </rPr>
      <t xml:space="preserve"> 5 Go</t>
    </r>
    <r>
      <rPr>
        <sz val="11"/>
        <color theme="1"/>
        <rFont val="Calibri"/>
        <family val="2"/>
        <scheme val="minor"/>
      </rPr>
      <t xml:space="preserve"> en France &amp; Europe. Au-delà, débit réduit sans facturation
• Europe règlementaire : Açores, Alands, Allemagne, Autriche, Baléares, Belgique, Bulgarie, Canaries, Chypre, Corfou, Crète, Croatie, Cyclades, Danemark, Espagne, Estonie, Féroé (Iles), 
Finlande, Gibraltar, Grèce, Guernesey, Hongrie, Irlande, Irlande du Nord, Islande, Italie, Jersey, Lettonie, Liechtenstein, Lituanie, Luxembourg, Madère, Malte, Man, Norvège, Pays-Bas, Pologne, 
Portugal, République tchèque, Rhodes, Roumanie, Royaume-Uni, Sardaigne, Sicile, Slovaquie, Slovénie, Saint Marin, Suède, Vatican. 
• DOM : Désirade, Guadeloupe, Guyane Française, Marie-Galante, 
Martinique, Mayotte, Réunion, Saintes, St Barthélémy, Saint Martin, St Pierre &amp; Miquelon
SFR a souhaité aller plus loin que la réglementation et a choisi d’intégrer à ses forfaits :
• La Suisse et l’Andorre, qui sont facturés au même titre que la zone Europe Règlementaire,
• Les appels depuis la France vers l’Europe Réglementaire, les DOM, la Suisse et l’Andorre pour les forfaits disposant d’appels Illimités en France. 
Forfait sans subvention = Forfait ECO
Forfait avec subvention = Forfait SUB
forfait ECO sans enagement avec 1 mois de prés-avis.
Engagement minimum de 24 mois (conformité CCAP) pour le forfait SUB</t>
    </r>
  </si>
  <si>
    <r>
      <rPr>
        <b/>
        <sz val="11"/>
        <color theme="1"/>
        <rFont val="Calibri"/>
        <family val="2"/>
        <scheme val="minor"/>
      </rPr>
      <t>Le forfait Mobile 1 Go</t>
    </r>
    <r>
      <rPr>
        <sz val="11"/>
        <color theme="1"/>
        <rFont val="Calibri"/>
        <family val="2"/>
        <scheme val="minor"/>
      </rPr>
      <t xml:space="preserve"> propose : 
Appels vers les postes fixes et mobiles, SMS, MMS illimités vers et depuis France &amp; Europe
Data Mobile </t>
    </r>
    <r>
      <rPr>
        <b/>
        <sz val="11"/>
        <color theme="1"/>
        <rFont val="Calibri"/>
        <family val="2"/>
        <scheme val="minor"/>
      </rPr>
      <t>1 Go</t>
    </r>
    <r>
      <rPr>
        <sz val="11"/>
        <color theme="1"/>
        <rFont val="Calibri"/>
        <family val="2"/>
        <scheme val="minor"/>
      </rPr>
      <t xml:space="preserve"> en France &amp; Europe. Au-delà, débit réduit sans facturation
• Europe règlementaire : Açores, Alands, Allemagne, Autriche, Baléares, Belgique, Bulgarie, Canaries, Chypre, Corfou, Crète, Croatie, Cyclades, Danemark, Espagne, Estonie, Féroé (Iles), 
Finlande, Gibraltar, Grèce, Guernesey, Hongrie, Irlande, Irlande du Nord, Islande, Italie, Jersey, Lettonie, Liechtenstein, Lituanie, Luxembourg, Madère, Malte, Man, Norvège, Pays-Bas, Pologne, 
Portugal, République tchèque, Rhodes, Roumanie, Royaume-Uni, Sardaigne, Sicile, Slovaquie, Slovénie, Saint Marin, Suède, Vatican. 
• DOM : Désirade, Guadeloupe, Guyane Française, Marie-Galante, 
Martinique, Mayotte, Réunion, Saintes, St Barthélémy, Saint Martin, St Pierre &amp; Miquelon
SFR a souhaité aller plus loin que la réglementation et a choisi d’intégrer à ses forfaits :
• La Suisse et l’Andorre, qui sont facturés au même titre que la zone Europe Règlementaire,
• Les appels depuis la France vers l’Europe Réglementaire, les DOM, la Suisse et l’Andorre pour les forfaits disposant d’appels Illimités en France. 
Forfait sans subvention = Forfait ECO
Forfait avec subvention = Forfait SUB
forfait ECO sans enagement avec 1 mois de prés-avis.
Engagement minimum de 24 mois (conformité CCAP) pour le forfait SUB</t>
    </r>
  </si>
  <si>
    <r>
      <rPr>
        <b/>
        <sz val="11"/>
        <color theme="1"/>
        <rFont val="Calibri"/>
        <family val="2"/>
        <scheme val="minor"/>
      </rPr>
      <t>Le forfait Voix SMS MMS Illimités</t>
    </r>
    <r>
      <rPr>
        <sz val="11"/>
        <color theme="1"/>
        <rFont val="Calibri"/>
        <family val="2"/>
        <scheme val="minor"/>
      </rPr>
      <t xml:space="preserve"> propose : 
Appels vers les postes fixes et mobiles, SMS, MMS illimités vers et depuis France &amp; Europe
• Europe règlementaire : Açores, Alands, Allemagne, Autriche, Baléares, Belgique, Bulgarie, Canaries, Chypre, Corfou, Crète, Croatie, Cyclades, Danemark, Espagne, Estonie, Féroé (Iles), 
Finlande, Gibraltar, Grèce, Guernesey, Hongrie, Irlande, Irlande du Nord, Islande, Italie, Jersey, Lettonie, Liechtenstein, Lituanie, Luxembourg, Madère, Malte, Man, Norvège, Pays-Bas, Pologne, 
Portugal, République tchèque, Rhodes, Roumanie, Royaume-Uni, Sardaigne, Sicile, Slovaquie, Slovénie, Saint Marin, Suède, Vatican. 
• DOM : Désirade, Guadeloupe, Guyane Française, Marie-Galante, 
Martinique, Mayotte, Réunion, Saintes, St Barthélémy, Saint Martin, St Pierre &amp; Miquelon
SFR a souhaité aller plus loin que la réglementation et a choisi d’intégrer à ses forfaits :
• La Suisse et l’Andorre, qui sont facturés au même titre que la zone Europe Règlementaire,
• Les appels depuis la France vers l’Europe Réglementaire, les DOM, la Suisse et l’Andorre pour les forfaits disposant d’appels Illimités en France. 
Forfait sans subvention = Forfait ECO
Forfait avec subvention = Forfait SUB
forfait ECO sans enagement avec 1 mois de prés-avis.
Engagement minimum de 24 mois (conformité CCAP) pour le forfait SUB</t>
    </r>
  </si>
  <si>
    <r>
      <rPr>
        <b/>
        <sz val="11"/>
        <rFont val="Calibri"/>
        <family val="2"/>
        <scheme val="minor"/>
      </rPr>
      <t>Forfait Mobile 25 Go 5G</t>
    </r>
    <r>
      <rPr>
        <sz val="11"/>
        <rFont val="Calibri"/>
        <family val="2"/>
        <scheme val="minor"/>
      </rPr>
      <t xml:space="preserve">
data France et Europe Communications Illimités  (appels, SMS, MMS)</t>
    </r>
  </si>
  <si>
    <r>
      <rPr>
        <b/>
        <sz val="11"/>
        <color theme="1"/>
        <rFont val="Calibri"/>
        <family val="2"/>
        <scheme val="minor"/>
      </rPr>
      <t>Le forfait Mobile 25 G</t>
    </r>
    <r>
      <rPr>
        <sz val="11"/>
        <color theme="1"/>
        <rFont val="Calibri"/>
        <family val="2"/>
        <scheme val="minor"/>
      </rPr>
      <t xml:space="preserve">o propose : 
Appels vers les postes fixes et mobiles, SMS, MMS illimités vers et depuis France &amp; Europe
Data Mobile </t>
    </r>
    <r>
      <rPr>
        <b/>
        <sz val="11"/>
        <color theme="1"/>
        <rFont val="Calibri"/>
        <family val="2"/>
        <scheme val="minor"/>
      </rPr>
      <t xml:space="preserve">25 Go </t>
    </r>
    <r>
      <rPr>
        <sz val="11"/>
        <color theme="1"/>
        <rFont val="Calibri"/>
        <family val="2"/>
        <scheme val="minor"/>
      </rPr>
      <t>en France &amp; Europe. Au-delà, débit réduit sans facturation
• Europe règlementaire : Açores, Alands, Allemagne, Autriche, Baléares, Belgique, Bulgarie, Canaries, Chypre, Corfou, Crète, Croatie, Cyclades, Danemark, Espagne, Estonie, Féroé (Iles), 
Finlande, Gibraltar, Grèce, Guernesey, Hongrie, Irlande, Irlande du Nord, Islande, Italie, Jersey, Lettonie, Liechtenstein, Lituanie, Luxembourg, Madère, Malte, Man, Norvège, Pays-Bas, Pologne, 
Portugal, République tchèque, Rhodes, Roumanie, Royaume-Uni, Sardaigne, Sicile, Slovaquie, Slovénie, Saint Marin, Suède, Vatican. 
• DOM : Désirade, Guadeloupe, Guyane Française, Marie-Galante, 
Martinique, Mayotte, Réunion, Saintes, St Barthélémy, Saint Martin, St Pierre &amp; Miquelon
SFR a souhaité aller plus loin que la réglementation et a choisi d’intégrer à ses forfaits :
• La Suisse et l’Andorre, qui sont facturés au même titre que la zone Europe Règlementaire,
• Les appels depuis la France vers l’Europe Réglementaire, les DOM, la Suisse et l’Andorre pour les forfaits disposant d’appels Illimités en France. 
Forfait sans subvention = Forfait ECO
Forfait avec subvention = Forfait SUB
forfait ECO sans enagement avec 1 mois de prés-avis.
Engagement minimum de 24 mois (conformité CCAP) pour le forfait SUB</t>
    </r>
  </si>
  <si>
    <r>
      <rPr>
        <b/>
        <sz val="11"/>
        <color theme="1"/>
        <rFont val="Calibri"/>
        <family val="2"/>
        <scheme val="minor"/>
      </rPr>
      <t>Le forfait Mobile 25 Go</t>
    </r>
    <r>
      <rPr>
        <sz val="11"/>
        <color theme="1"/>
        <rFont val="Calibri"/>
        <family val="2"/>
        <scheme val="minor"/>
      </rPr>
      <t xml:space="preserve"> propose : 
Appels vers les postes fixes et mobiles, SMS, MMS illimités vers et depuis France &amp; Europe
Data Mobile </t>
    </r>
    <r>
      <rPr>
        <b/>
        <sz val="11"/>
        <color theme="1"/>
        <rFont val="Calibri"/>
        <family val="2"/>
        <scheme val="minor"/>
      </rPr>
      <t>25 Go</t>
    </r>
    <r>
      <rPr>
        <sz val="11"/>
        <color theme="1"/>
        <rFont val="Calibri"/>
        <family val="2"/>
        <scheme val="minor"/>
      </rPr>
      <t xml:space="preserve"> en France &amp; Europe. Au-delà, débit réduit sans facturation
• Europe règlementaire : Açores, Alands, Allemagne, Autriche, Baléares, Belgique, Bulgarie, Canaries, Chypre, Corfou, Crète, Croatie, Cyclades, Danemark, Espagne, Estonie, Féroé (Iles), 
Finlande, Gibraltar, Grèce, Guernesey, Hongrie, Irlande, Irlande du Nord, Islande, Italie, Jersey, Lettonie, Liechtenstein, Lituanie, Luxembourg, Madère, Malte, Man, Norvège, Pays-Bas, Pologne, 
Portugal, République tchèque, Rhodes, Roumanie, Royaume-Uni, Sardaigne, Sicile, Slovaquie, Slovénie, Saint Marin, Suède, Vatican. 
• DOM : Désirade, Guadeloupe, Guyane Française, Marie-Galante, 
Martinique, Mayotte, Réunion, Saintes, St Barthélémy, Saint Martin, St Pierre &amp; Miquelon
SFR a souhaité aller plus loin que la réglementation et a choisi d’intégrer à ses forfaits :
• La Suisse et l’Andorre, qui sont facturés au même titre que la zone Europe Règlementaire,
• Les appels depuis la France vers l’Europe Réglementaire, les DOM, la Suisse et l’Andorre pour les forfaits disposant d’appels Illimités en France. 
Forfait sans subvention = Forfait ECO
Forfait avec subvention = Forfait SUB
forfait ECO sans enagement avec 1 mois de prés-avis.
Engagement minimum de 24 mois (conformité CCAP) pour le forfait SUB</t>
    </r>
  </si>
  <si>
    <r>
      <rPr>
        <b/>
        <sz val="11"/>
        <color theme="1"/>
        <rFont val="Calibri"/>
        <family val="2"/>
        <scheme val="minor"/>
      </rPr>
      <t>Forfait Mobile 50 Go 5G</t>
    </r>
    <r>
      <rPr>
        <sz val="11"/>
        <color theme="1"/>
        <rFont val="Calibri"/>
        <family val="2"/>
        <scheme val="minor"/>
      </rPr>
      <t xml:space="preserve">
Data France, Europe et Amérique du Nord 
communications Illimités  (appels, SMS, MMS)</t>
    </r>
  </si>
  <si>
    <r>
      <rPr>
        <b/>
        <sz val="11"/>
        <color theme="1"/>
        <rFont val="Calibri"/>
        <family val="2"/>
        <scheme val="minor"/>
      </rPr>
      <t>Le forfait Mobile 50 Go</t>
    </r>
    <r>
      <rPr>
        <sz val="11"/>
        <color theme="1"/>
        <rFont val="Calibri"/>
        <family val="2"/>
        <scheme val="minor"/>
      </rPr>
      <t xml:space="preserve"> propose : 
Appels vers les postes fixes et mobiles, SMS, MMS illimités vers et depuis France, Europe et Amérique du Nord.
Data Mobile</t>
    </r>
    <r>
      <rPr>
        <b/>
        <sz val="11"/>
        <color theme="1"/>
        <rFont val="Calibri"/>
        <family val="2"/>
        <scheme val="minor"/>
      </rPr>
      <t xml:space="preserve"> 50 Go</t>
    </r>
    <r>
      <rPr>
        <sz val="11"/>
        <color theme="1"/>
        <rFont val="Calibri"/>
        <family val="2"/>
        <scheme val="minor"/>
      </rPr>
      <t xml:space="preserve"> en France, Europe et Amérique du Nord. Au-delà, débit réduit sans facturation
• Europe règlementaire : Açores, Alands, Allemagne, Autriche, Baléares, Belgique, Bulgarie, Canaries, Chypre, Corfou, Crète, Croatie, Cyclades, Danemark, Espagne, Estonie, Féroé (Iles), 
Finlande, Gibraltar, Grèce, Guernesey, Hongrie, Irlande, Irlande du Nord, Islande, Italie, Jersey, Lettonie, Liechtenstein, Lituanie, Luxembourg, Madère, Malte, Man, Norvège, Pays-Bas, Pologne, 
Portugal, République tchèque, Rhodes, Roumanie, Royaume-Uni, Sardaigne, Sicile, Slovaquie, Slovénie, Saint Marin, Suède, Vatican. 
• DOM : Désirade, Guadeloupe, Guyane Française, Marie-Galante, 
Martinique, Mayotte, Réunion, Saintes, St Barthélémy, Saint Martin, St Pierre &amp; Miquelon
SFR a souhaité aller plus loin que la réglementation et a choisi d’intégrer à ses forfaits :
• La Suisse et l’Andorre, qui sont facturés au même titre que la zone Europe Règlementaire,
• Les appels depuis la France vers l’Europe Réglementaire, les DOM, la Suisse et l’Andorre pour les forfaits disposant d’appels Illimités en France. 
Forfait sans subvention = Forfait ECO
Forfait avec subvention = Forfait SUB
forfait ECO sans enagement avec 1 mois de prés-avis.
Engagement minimum de 24 mois (conformité CCAP) pour le forfait SUB</t>
    </r>
  </si>
  <si>
    <r>
      <rPr>
        <b/>
        <sz val="11"/>
        <color theme="1"/>
        <rFont val="Calibri"/>
        <family val="2"/>
        <scheme val="minor"/>
      </rPr>
      <t>Forfait Mobile 100 Go 5G</t>
    </r>
    <r>
      <rPr>
        <sz val="11"/>
        <color theme="1"/>
        <rFont val="Calibri"/>
        <family val="2"/>
        <scheme val="minor"/>
      </rPr>
      <t xml:space="preserve">
Data 100 Go en France  et 80 Go en Europe et Amérique du Nord, communications Illimités (appels, SMS, MMS)</t>
    </r>
  </si>
  <si>
    <r>
      <rPr>
        <b/>
        <sz val="11"/>
        <color theme="1"/>
        <rFont val="Calibri"/>
        <family val="2"/>
        <scheme val="minor"/>
      </rPr>
      <t xml:space="preserve">Le forfait Mobile 100 Go </t>
    </r>
    <r>
      <rPr>
        <sz val="11"/>
        <color theme="1"/>
        <rFont val="Calibri"/>
        <family val="2"/>
        <scheme val="minor"/>
      </rPr>
      <t xml:space="preserve">propose : 
Appels vers les postes fixes et mobiles, SMS, MMS illimités vers et depuis France, Europe &amp; Amérique du Nord
Data Mobile </t>
    </r>
    <r>
      <rPr>
        <b/>
        <sz val="11"/>
        <color theme="1"/>
        <rFont val="Calibri"/>
        <family val="2"/>
        <scheme val="minor"/>
      </rPr>
      <t>100 Go</t>
    </r>
    <r>
      <rPr>
        <sz val="11"/>
        <color theme="1"/>
        <rFont val="Calibri"/>
        <family val="2"/>
        <scheme val="minor"/>
      </rPr>
      <t xml:space="preserve"> en France.
</t>
    </r>
    <r>
      <rPr>
        <b/>
        <sz val="11"/>
        <color theme="1"/>
        <rFont val="Calibri"/>
        <family val="2"/>
        <scheme val="minor"/>
      </rPr>
      <t>Avec 80 Go</t>
    </r>
    <r>
      <rPr>
        <sz val="11"/>
        <color theme="1"/>
        <rFont val="Calibri"/>
        <family val="2"/>
        <scheme val="minor"/>
      </rPr>
      <t xml:space="preserve"> en Europe &amp; Amérique du Nord compris dans le fair-use data global. Au-delà, facturation selon l’offre souscrite sans réduction de débit.
• Europe règlementaire : Açores, Alands, Allemagne, Autriche, Baléares, Belgique, Bulgarie, Canaries, Chypre, Corfou, Crète, Croatie, Cyclades, Danemark, Espagne, Estonie, Féroé (Iles), 
Finlande, Gibraltar, Grèce, Guernesey, Hongrie, Irlande, Irlande du Nord, Islande, Italie, Jersey, Lettonie, Liechtenstein, Lituanie, Luxembourg, Madère, Malte, Man, Norvège, Pays-Bas, Pologne, 
Portugal, République tchèque, Rhodes, Roumanie, Royaume-Uni, Sardaigne, Sicile, Slovaquie, Slovénie, Saint Marin, Suède, Vatican. 
• DOM : Désirade, Guadeloupe, Guyane Française, Marie-Galante, 
Martinique, Mayotte, Réunion, Saintes, St Barthélémy, Saint Martin, St Pierre &amp; Miquelon
SFR a souhaité aller plus loin que la réglementation et a choisi d’intégrer à ses forfaits :
• La Suisse et l’Andorre, qui sont facturés au même titre que la zone Europe Règlementaire,
• Les appels depuis la France vers l’Europe Réglementaire, les DOM, la Suisse et l’Andorre pour les forfaits disposant d’appels Illimités en France. 
Forfait sans subvention = Forfait ECO
Forfait avec subvention = Forfait SUB
forfait ECO sans enagement avec 1 mois de prés-avis.
Engagement minimum de 24 mois (conformité CCAP) pour le forfait SUB</t>
    </r>
  </si>
  <si>
    <r>
      <rPr>
        <b/>
        <sz val="11"/>
        <color theme="1"/>
        <rFont val="Calibri"/>
        <family val="2"/>
        <scheme val="minor"/>
      </rPr>
      <t>Forfait Mobile illimité 5G</t>
    </r>
    <r>
      <rPr>
        <sz val="11"/>
        <color theme="1"/>
        <rFont val="Calibri"/>
        <family val="2"/>
        <scheme val="minor"/>
      </rPr>
      <t xml:space="preserve">
Data illimité  en France + 80Go en Europe et Amérique du Nord, communications Illimités (appels, SMS, MMS)</t>
    </r>
  </si>
  <si>
    <r>
      <rPr>
        <b/>
        <sz val="11"/>
        <color theme="1"/>
        <rFont val="Calibri"/>
        <family val="2"/>
        <scheme val="minor"/>
      </rPr>
      <t>Le forfait Mobile illimité</t>
    </r>
    <r>
      <rPr>
        <sz val="11"/>
        <color theme="1"/>
        <rFont val="Calibri"/>
        <family val="2"/>
        <scheme val="minor"/>
      </rPr>
      <t xml:space="preserve"> propose : 
Appels vers les postes fixes et mobiles, SMS, MMS illimités vers et depuis France, Europe &amp; Amérique du Nord
Data Mobile illimité en France
80Go en Europe &amp; Amérique du Nord. Au-delà, facturation selon l’offre souscrite sans réduction de débit.
• Europe règlementaire : Açores, Alands, Allemagne, Autriche, Baléares, Belgique, Bulgarie, Canaries, Chypre, Corfou, Crète, Croatie, Cyclades, Danemark, Espagne, Estonie, Féroé (Iles), 
Finlande, Gibraltar, Grèce, Guernesey, Hongrie, Irlande, Irlande du Nord, Islande, Italie, Jersey, Lettonie, Liechtenstein, Lituanie, Luxembourg, Madère, Malte, Man, Norvège, Pays-Bas, Pologne, 
Portugal, République tchèque, Rhodes, Roumanie, Royaume-Uni, Sardaigne, Sicile, Slovaquie, Slovénie, Saint Marin, Suède, Vatican. 
• DOM : Désirade, Guadeloupe, Guyane Française, Marie-Galante, 
Martinique, Mayotte, Réunion, Saintes, St Barthélémy, Saint Martin, St Pierre &amp; Miquelon
SFR a souhaité aller plus loin que la réglementation et a choisi d’intégrer à ses forfaits :
• La Suisse et l’Andorre, qui sont facturés au même titre que la zone Europe Règlementaire,
• Les appels depuis la France vers l’Europe Réglementaire, les DOM, la Suisse et l’Andorre pour les forfaits disposant d’appels Illimités en France. 
Forfait sans subvention = Forfait ECO
Forfait avec subvention = Forfait SUB
forfait ECO sans enagement avec 1 mois de prés-avis.
Engagement minimum de 24 mois (conformité CCAP) pour le forfait SUB</t>
    </r>
  </si>
  <si>
    <r>
      <rPr>
        <b/>
        <sz val="11"/>
        <color theme="1"/>
        <rFont val="Calibri"/>
        <family val="2"/>
        <scheme val="minor"/>
      </rPr>
      <t>Le forfait Traveller 5G</t>
    </r>
    <r>
      <rPr>
        <sz val="11"/>
        <color theme="1"/>
        <rFont val="Calibri"/>
        <family val="2"/>
        <scheme val="minor"/>
      </rPr>
      <t xml:space="preserve"> propose : 
Appels vers les postes fixes et mobiles, SMS, MMS illimité vers et depuis France, Europe, Amérique du Nord &amp; Zone Business
3heures d'appels depuis la France Métropolitaine vers les fixes et mobiles en Reste du Monde
3 heures d'appels émis ou reçus en Reste du Monde
</t>
    </r>
    <r>
      <rPr>
        <b/>
        <sz val="11"/>
        <color theme="1"/>
        <rFont val="Calibri"/>
        <family val="2"/>
        <scheme val="minor"/>
      </rPr>
      <t>Data mobile illimitée en France</t>
    </r>
    <r>
      <rPr>
        <sz val="11"/>
        <color theme="1"/>
        <rFont val="Calibri"/>
        <family val="2"/>
        <scheme val="minor"/>
      </rPr>
      <t xml:space="preserve">
</t>
    </r>
    <r>
      <rPr>
        <b/>
        <sz val="11"/>
        <color theme="1"/>
        <rFont val="Calibri"/>
        <family val="2"/>
        <scheme val="minor"/>
      </rPr>
      <t>200Go</t>
    </r>
    <r>
      <rPr>
        <sz val="11"/>
        <color theme="1"/>
        <rFont val="Calibri"/>
        <family val="2"/>
        <scheme val="minor"/>
      </rPr>
      <t xml:space="preserve"> en Europe/Amérique du Nord. 
</t>
    </r>
    <r>
      <rPr>
        <b/>
        <sz val="11"/>
        <color theme="1"/>
        <rFont val="Calibri"/>
        <family val="2"/>
        <scheme val="minor"/>
      </rPr>
      <t xml:space="preserve">100Go </t>
    </r>
    <r>
      <rPr>
        <sz val="11"/>
        <color theme="1"/>
        <rFont val="Calibri"/>
        <family val="2"/>
        <scheme val="minor"/>
      </rPr>
      <t xml:space="preserve">en Zone Business
</t>
    </r>
    <r>
      <rPr>
        <b/>
        <sz val="11"/>
        <color theme="1"/>
        <rFont val="Calibri"/>
        <family val="2"/>
        <scheme val="minor"/>
      </rPr>
      <t>1G</t>
    </r>
    <r>
      <rPr>
        <sz val="11"/>
        <color theme="1"/>
        <rFont val="Calibri"/>
        <family val="2"/>
        <scheme val="minor"/>
      </rPr>
      <t>o en reste du Monde
 Au-delà, facturation selon l’offre souscrite sans réduction de débit.
• Europe règlementaire : Açores, Alands, Allemagne, Autriche, Baléares, Belgique, Bulgarie, Canaries, Chypre, Corfou, Crète, Croatie, Cyclades, Danemark, Espagne, Estonie, Féroé (Iles), 
Finlande, Gibraltar, Grèce, Guernesey, Hongrie, Irlande, Irlande du Nord, Islande, Italie, Jersey, Lettonie, Liechtenstein, Lituanie, Luxembourg, Madère, Malte, Man, Norvège, Pays-Bas, Pologne, 
Portugal, République tchèque, Rhodes, Roumanie, Royaume-Uni, Sardaigne, Sicile, Slovaquie, Slovénie, Saint Marin, Suède, Vatican. 
• DOM : Désirade, Guadeloupe, Guyane Française, Marie-Galante, 
Martinique, Mayotte, Réunion, Saintes, St Barthélémy, Saint Martin, St Pierre &amp; Miquelon
SFR a souhaité aller plus loin que la réglementation et a choisi d’intégrer à ses forfaits :
• La Suisse et l’Andorre, qui sont facturés au même titre que la zone Europe Règlementaire,
• Les appels depuis la France vers l’Europe Réglementaire, les DOM, la Suisse et l’Andorre pour les forfaits disposant d’appels Illimités en France. 
Forfait sans subvention = Forfait ECO
Forfait avec subvention = Forfait SUB
Forfait Traveller 5G avec un enagement minimum de 12 mois avec 1 mois de prés-avis.
Engagement minimum de 24 mois (conformité CCAP) pour le forfait SUB</t>
    </r>
  </si>
  <si>
    <r>
      <rPr>
        <b/>
        <sz val="11"/>
        <color theme="1"/>
        <rFont val="Calibri"/>
        <family val="2"/>
        <scheme val="minor"/>
      </rPr>
      <t>Forfait Initial</t>
    </r>
    <r>
      <rPr>
        <sz val="11"/>
        <color theme="1"/>
        <rFont val="Calibri"/>
        <family val="2"/>
        <scheme val="minor"/>
      </rPr>
      <t xml:space="preserve">
Offre au compteur</t>
    </r>
  </si>
  <si>
    <r>
      <rPr>
        <b/>
        <sz val="11"/>
        <color theme="1"/>
        <rFont val="Calibri"/>
        <family val="2"/>
        <scheme val="minor"/>
      </rPr>
      <t>Forfait Initial</t>
    </r>
    <r>
      <rPr>
        <sz val="11"/>
        <color theme="1"/>
        <rFont val="Calibri"/>
        <family val="2"/>
        <scheme val="minor"/>
      </rPr>
      <t xml:space="preserve">  Tous les usages voix, sms, mms et data sont facturés au réel. </t>
    </r>
  </si>
  <si>
    <t>Description :
Exigence minimale CANUT</t>
  </si>
  <si>
    <t>Prix Remisé €HT
avec subvention*</t>
  </si>
  <si>
    <t>Prix Remisé €TTC
avec subvention*</t>
  </si>
  <si>
    <t>Prix Remisé €HT
sans subvention**</t>
  </si>
  <si>
    <t>Prix Remisé €TTC
sans subvention**</t>
  </si>
  <si>
    <t>**sans subvention de téléphone : forfait seul</t>
  </si>
  <si>
    <t>*avec subvention de téléphone : forfait + terminal</t>
  </si>
  <si>
    <t>Référence
Offre du titulaire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</si>
</sst>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0\ &quot;€&quot;_-;\-* #,##0.000\ &quot;€&quot;_-;_-* &quot;-&quot;??\ &quot;€&quot;_-;_-@_-"/>
    <numFmt numFmtId="165" formatCode="_-* #,##0.000\ &quot;€&quot;_-;\-* #,##0.000\ &quot;€&quot;_-;_-* &quot;-&quot;???\ &quot;€&quot;_-;_-@_-"/>
    <numFmt numFmtId="166" formatCode="#,##0.000_ ;\-#,##0.000\ "/>
  </numFmts>
  <fonts count="20">
    <font>
      <sz val="11"/>
      <color theme="1"/>
      <name val="Calibri"/>
      <family val="2"/>
      <scheme val="minor"/>
    </font>
    <font>
      <sz val="10"/>
      <name val="Arial"/>
      <family val="2"/>
    </font>
    <font>
      <b/>
      <sz val="11"/>
      <color theme="1"/>
      <name val="Calibri"/>
      <family val="2"/>
      <scheme val="minor"/>
    </font>
    <font>
      <b/>
      <sz val="11"/>
      <color theme="0"/>
      <name val="Calibri"/>
      <family val="2"/>
      <scheme val="minor"/>
    </font>
    <font>
      <sz val="11"/>
      <name val="Arial"/>
      <family val="2"/>
    </font>
    <font>
      <sz val="12"/>
      <name val="Arial"/>
      <family val="2"/>
    </font>
    <font>
      <sz val="11"/>
      <color theme="0"/>
      <name val="Arial"/>
      <family val="2"/>
    </font>
    <font>
      <sz val="11"/>
      <color theme="1"/>
      <name val="Calibri"/>
      <family val="2"/>
      <scheme val="minor"/>
    </font>
    <font>
      <sz val="11"/>
      <color rgb="FFFF0000"/>
      <name val="Calibri"/>
      <family val="2"/>
      <scheme val="minor"/>
    </font>
    <font>
      <sz val="11"/>
      <color theme="1"/>
      <name val="SFR"/>
      <family val="2"/>
    </font>
    <font>
      <sz val="11"/>
      <name val="Calibri"/>
      <family val="2"/>
      <scheme val="minor"/>
    </font>
    <font>
      <b/>
      <sz val="11"/>
      <name val="Calibri"/>
      <family val="2"/>
      <scheme val="minor"/>
    </font>
    <font>
      <sz val="11"/>
      <name val="SFR"/>
      <family val="2"/>
    </font>
    <font>
      <b/>
      <sz val="11"/>
      <name val="SFR"/>
      <family val="2"/>
    </font>
    <font>
      <b/>
      <sz val="11"/>
      <color theme="1"/>
      <name val="SFR"/>
      <family val="2"/>
    </font>
    <font>
      <sz val="11"/>
      <color rgb="FF000000"/>
      <name val="Calibri"/>
      <family val="2"/>
    </font>
    <font>
      <b/>
      <sz val="11"/>
      <color rgb="FF000000"/>
      <name val="Calibri"/>
      <family val="2"/>
    </font>
    <font>
      <sz val="11"/>
      <color theme="1"/>
      <name val="SFR"/>
    </font>
    <font>
      <b/>
      <sz val="14"/>
      <color rgb="FFFF0000"/>
      <name val="Calibri"/>
      <family val="2"/>
      <scheme val="minor"/>
    </font>
    <font>
      <i/>
      <sz val="11"/>
      <color theme="1"/>
      <name val="Calibri"/>
      <family val="2"/>
      <scheme val="minor"/>
    </font>
  </fonts>
  <fills count="9">
    <fill>
      <patternFill patternType="none"/>
    </fill>
    <fill>
      <patternFill patternType="gray125"/>
    </fill>
    <fill>
      <patternFill patternType="solid">
        <fgColor theme="8" tint="0.79998168889431442"/>
        <bgColor indexed="64"/>
      </patternFill>
    </fill>
    <fill>
      <patternFill patternType="solid">
        <fgColor rgb="FFC23256"/>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rgb="FFDDEBF7"/>
        <bgColor indexed="64"/>
      </patternFill>
    </fill>
    <fill>
      <patternFill patternType="solid">
        <fgColor rgb="FFD9D9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3">
    <xf numFmtId="0" fontId="0" fillId="0" borderId="0"/>
    <xf numFmtId="0" fontId="1" fillId="0" borderId="0"/>
    <xf numFmtId="44" fontId="7" fillId="0" borderId="0" applyFont="0" applyFill="0" applyBorder="0" applyAlignment="0" applyProtection="0"/>
  </cellStyleXfs>
  <cellXfs count="125">
    <xf numFmtId="0" fontId="0" fillId="0" borderId="0" xfId="0"/>
    <xf numFmtId="0" fontId="2" fillId="0" borderId="0" xfId="0" applyFont="1" applyAlignment="1">
      <alignment horizontal="center"/>
    </xf>
    <xf numFmtId="0" fontId="2" fillId="0" borderId="0" xfId="0" applyFont="1"/>
    <xf numFmtId="0" fontId="0" fillId="0" borderId="1" xfId="0" applyBorder="1"/>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xf>
    <xf numFmtId="0" fontId="0" fillId="2" borderId="0" xfId="0" applyFill="1" applyAlignment="1">
      <alignment horizontal="left" vertical="center"/>
    </xf>
    <xf numFmtId="0" fontId="4" fillId="0" borderId="0" xfId="0" applyFont="1" applyAlignment="1">
      <alignment horizontal="center" vertical="center"/>
    </xf>
    <xf numFmtId="0" fontId="5" fillId="0" borderId="0" xfId="0" applyFont="1" applyAlignment="1">
      <alignment horizontal="center" vertical="center"/>
    </xf>
    <xf numFmtId="0" fontId="2" fillId="0" borderId="1" xfId="0" applyFont="1" applyBorder="1" applyAlignment="1">
      <alignment horizontal="center" vertical="center"/>
    </xf>
    <xf numFmtId="0" fontId="3" fillId="3" borderId="0" xfId="0" applyFont="1" applyFill="1"/>
    <xf numFmtId="0" fontId="6" fillId="3" borderId="2" xfId="0" applyFont="1" applyFill="1" applyBorder="1"/>
    <xf numFmtId="0" fontId="0" fillId="2" borderId="1" xfId="0" applyFill="1" applyBorder="1"/>
    <xf numFmtId="0" fontId="2" fillId="4" borderId="1" xfId="0" applyFont="1" applyFill="1" applyBorder="1"/>
    <xf numFmtId="0" fontId="0" fillId="4" borderId="1" xfId="0" applyFill="1" applyBorder="1"/>
    <xf numFmtId="0" fontId="2" fillId="0" borderId="1" xfId="0" applyFont="1" applyBorder="1" applyAlignment="1">
      <alignment horizontal="center" vertical="center" wrapText="1"/>
    </xf>
    <xf numFmtId="44" fontId="0" fillId="2" borderId="1" xfId="2" applyFont="1" applyFill="1" applyBorder="1"/>
    <xf numFmtId="44" fontId="0" fillId="0" borderId="0" xfId="2" applyFont="1" applyAlignment="1">
      <alignment horizontal="center" vertical="center"/>
    </xf>
    <xf numFmtId="44" fontId="0" fillId="0" borderId="0" xfId="2" applyFont="1" applyAlignment="1">
      <alignment vertical="center"/>
    </xf>
    <xf numFmtId="44" fontId="2" fillId="0" borderId="0" xfId="2" applyFont="1" applyAlignment="1">
      <alignment horizontal="center"/>
    </xf>
    <xf numFmtId="44" fontId="2" fillId="0" borderId="1" xfId="2" applyFont="1" applyBorder="1" applyAlignment="1">
      <alignment horizontal="center" vertical="center"/>
    </xf>
    <xf numFmtId="44" fontId="2" fillId="0" borderId="1" xfId="2" applyFont="1" applyBorder="1" applyAlignment="1">
      <alignment horizontal="center" vertical="center" wrapText="1"/>
    </xf>
    <xf numFmtId="0" fontId="2" fillId="0" borderId="0" xfId="0" applyFont="1" applyAlignment="1">
      <alignment vertical="center"/>
    </xf>
    <xf numFmtId="0" fontId="6" fillId="3" borderId="2" xfId="0" applyFont="1" applyFill="1" applyBorder="1" applyAlignment="1">
      <alignment horizontal="center" vertical="center"/>
    </xf>
    <xf numFmtId="0" fontId="0" fillId="4" borderId="1" xfId="0" applyFill="1" applyBorder="1" applyAlignment="1">
      <alignment horizontal="center" vertical="center"/>
    </xf>
    <xf numFmtId="0" fontId="0" fillId="2" borderId="1" xfId="0" applyFill="1" applyBorder="1" applyAlignment="1">
      <alignment horizontal="center" vertical="center" wrapText="1"/>
    </xf>
    <xf numFmtId="0" fontId="3" fillId="3" borderId="0" xfId="0" applyFont="1" applyFill="1" applyAlignment="1">
      <alignment vertical="center"/>
    </xf>
    <xf numFmtId="0" fontId="2" fillId="4" borderId="1" xfId="0" applyFont="1" applyFill="1" applyBorder="1" applyAlignment="1">
      <alignment vertical="center"/>
    </xf>
    <xf numFmtId="44" fontId="0" fillId="2" borderId="1" xfId="2" applyFont="1" applyFill="1" applyBorder="1" applyAlignment="1">
      <alignment vertical="center"/>
    </xf>
    <xf numFmtId="0" fontId="0" fillId="2" borderId="1" xfId="0" applyFill="1" applyBorder="1" applyAlignment="1">
      <alignment vertical="center"/>
    </xf>
    <xf numFmtId="44" fontId="0" fillId="2" borderId="1" xfId="2" applyFont="1" applyFill="1" applyBorder="1" applyAlignment="1">
      <alignment horizontal="center" vertical="center"/>
    </xf>
    <xf numFmtId="0" fontId="0" fillId="5" borderId="1" xfId="0" applyFill="1" applyBorder="1" applyAlignment="1">
      <alignment vertical="center"/>
    </xf>
    <xf numFmtId="44" fontId="0" fillId="6" borderId="1" xfId="2" applyFont="1" applyFill="1" applyBorder="1" applyAlignment="1">
      <alignment horizontal="center" vertical="center"/>
    </xf>
    <xf numFmtId="0" fontId="2" fillId="0" borderId="0" xfId="0" applyFont="1" applyAlignment="1">
      <alignment vertical="center" wrapText="1"/>
    </xf>
    <xf numFmtId="0" fontId="0" fillId="0" borderId="1" xfId="0" applyBorder="1" applyAlignment="1">
      <alignment vertical="center" wrapText="1"/>
    </xf>
    <xf numFmtId="164" fontId="0" fillId="2" borderId="1" xfId="2" applyNumberFormat="1" applyFont="1" applyFill="1" applyBorder="1" applyAlignment="1">
      <alignment vertical="center"/>
    </xf>
    <xf numFmtId="0" fontId="0" fillId="0" borderId="1" xfId="0" applyBorder="1" applyAlignment="1">
      <alignment vertical="center"/>
    </xf>
    <xf numFmtId="44" fontId="2" fillId="0" borderId="0" xfId="2" applyFont="1" applyAlignment="1">
      <alignment vertical="center"/>
    </xf>
    <xf numFmtId="44" fontId="2" fillId="0" borderId="0" xfId="2" applyFont="1" applyAlignment="1">
      <alignment horizontal="center" vertical="center"/>
    </xf>
    <xf numFmtId="44" fontId="6" fillId="3" borderId="2" xfId="2" applyFont="1" applyFill="1" applyBorder="1" applyAlignment="1">
      <alignment vertical="center"/>
    </xf>
    <xf numFmtId="44" fontId="0" fillId="4" borderId="1" xfId="2" applyFont="1" applyFill="1" applyBorder="1" applyAlignment="1">
      <alignment vertical="center"/>
    </xf>
    <xf numFmtId="0" fontId="0" fillId="4" borderId="1" xfId="0" applyFill="1" applyBorder="1" applyAlignment="1">
      <alignment vertical="center"/>
    </xf>
    <xf numFmtId="44" fontId="8" fillId="4" borderId="1" xfId="2" applyFont="1" applyFill="1" applyBorder="1" applyAlignment="1">
      <alignment horizontal="center" vertical="center"/>
    </xf>
    <xf numFmtId="44" fontId="15" fillId="7" borderId="1" xfId="2" applyFont="1" applyFill="1" applyBorder="1" applyAlignment="1">
      <alignment horizontal="center" vertical="center"/>
    </xf>
    <xf numFmtId="44" fontId="16" fillId="8" borderId="1" xfId="2" applyFont="1" applyFill="1" applyBorder="1" applyAlignment="1">
      <alignment horizontal="center" vertical="center" wrapText="1"/>
    </xf>
    <xf numFmtId="44" fontId="10" fillId="2" borderId="1" xfId="2" applyFont="1" applyFill="1" applyBorder="1" applyAlignment="1">
      <alignment horizontal="center" vertical="center"/>
    </xf>
    <xf numFmtId="0" fontId="10" fillId="2" borderId="1" xfId="0" applyFont="1" applyFill="1" applyBorder="1" applyAlignment="1">
      <alignment horizontal="center" vertical="center" wrapText="1"/>
    </xf>
    <xf numFmtId="0" fontId="0" fillId="5" borderId="3" xfId="0" applyFill="1" applyBorder="1" applyAlignment="1">
      <alignment horizontal="center" vertical="center"/>
    </xf>
    <xf numFmtId="165" fontId="0" fillId="2" borderId="1" xfId="2" applyNumberFormat="1" applyFont="1" applyFill="1" applyBorder="1" applyAlignment="1">
      <alignment vertical="center"/>
    </xf>
    <xf numFmtId="166" fontId="0" fillId="2" borderId="1" xfId="2" applyNumberFormat="1" applyFont="1" applyFill="1" applyBorder="1" applyAlignment="1">
      <alignment vertical="center"/>
    </xf>
    <xf numFmtId="0" fontId="0" fillId="2" borderId="3" xfId="0" applyFill="1" applyBorder="1" applyAlignment="1">
      <alignment horizontal="center" vertical="center" wrapText="1"/>
    </xf>
    <xf numFmtId="0" fontId="0" fillId="2" borderId="1" xfId="0" applyFill="1" applyBorder="1" applyAlignment="1">
      <alignment horizontal="center" vertical="center"/>
    </xf>
    <xf numFmtId="44" fontId="0" fillId="2" borderId="1" xfId="2" applyFont="1" applyFill="1" applyBorder="1" applyAlignment="1">
      <alignment horizontal="center" vertical="center" wrapText="1"/>
    </xf>
    <xf numFmtId="0" fontId="0" fillId="0" borderId="0" xfId="0"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0" fillId="5" borderId="3" xfId="0" applyFill="1" applyBorder="1" applyAlignment="1">
      <alignment vertical="center"/>
    </xf>
    <xf numFmtId="0" fontId="2" fillId="4" borderId="3" xfId="0" applyFont="1" applyFill="1" applyBorder="1" applyAlignment="1">
      <alignment vertical="center"/>
    </xf>
    <xf numFmtId="0" fontId="0" fillId="4" borderId="3" xfId="0" applyFill="1" applyBorder="1" applyAlignment="1">
      <alignment horizontal="center" vertical="center"/>
    </xf>
    <xf numFmtId="44" fontId="0" fillId="4" borderId="3" xfId="2" applyFont="1" applyFill="1" applyBorder="1" applyAlignment="1">
      <alignment vertical="center"/>
    </xf>
    <xf numFmtId="44" fontId="0" fillId="2" borderId="3" xfId="2" applyFont="1" applyFill="1" applyBorder="1" applyAlignment="1">
      <alignment vertical="center"/>
    </xf>
    <xf numFmtId="44" fontId="10" fillId="2" borderId="1" xfId="2" applyFont="1" applyFill="1" applyBorder="1" applyAlignment="1">
      <alignment vertical="center"/>
    </xf>
    <xf numFmtId="44" fontId="0" fillId="0" borderId="0" xfId="2" applyFont="1" applyAlignment="1">
      <alignment horizontal="center"/>
    </xf>
    <xf numFmtId="44" fontId="6" fillId="3" borderId="2" xfId="2" applyFont="1" applyFill="1" applyBorder="1" applyAlignment="1">
      <alignment horizontal="center"/>
    </xf>
    <xf numFmtId="44" fontId="0" fillId="4" borderId="1" xfId="2" applyFont="1" applyFill="1" applyBorder="1" applyAlignment="1">
      <alignment horizontal="center"/>
    </xf>
    <xf numFmtId="44" fontId="0" fillId="2" borderId="1" xfId="2" applyFont="1" applyFill="1" applyBorder="1" applyAlignment="1">
      <alignment horizontal="center"/>
    </xf>
    <xf numFmtId="0" fontId="10" fillId="0" borderId="1" xfId="0" applyFont="1" applyBorder="1"/>
    <xf numFmtId="44" fontId="0" fillId="4" borderId="5" xfId="2" applyFont="1" applyFill="1" applyBorder="1" applyAlignment="1">
      <alignment horizontal="center"/>
    </xf>
    <xf numFmtId="44" fontId="0" fillId="7" borderId="5" xfId="2" applyFont="1" applyFill="1" applyBorder="1" applyAlignment="1">
      <alignment horizontal="center"/>
    </xf>
    <xf numFmtId="44" fontId="0" fillId="2" borderId="5" xfId="2" applyFont="1" applyFill="1" applyBorder="1" applyAlignment="1">
      <alignment horizontal="center"/>
    </xf>
    <xf numFmtId="0" fontId="0" fillId="0" borderId="0" xfId="0" applyAlignment="1">
      <alignment horizontal="center"/>
    </xf>
    <xf numFmtId="44" fontId="0" fillId="2" borderId="1" xfId="0" applyNumberFormat="1" applyFill="1" applyBorder="1"/>
    <xf numFmtId="0" fontId="6" fillId="3" borderId="2" xfId="0" applyFont="1" applyFill="1" applyBorder="1" applyAlignment="1">
      <alignment vertical="center"/>
    </xf>
    <xf numFmtId="0" fontId="0" fillId="2" borderId="1" xfId="0" applyFill="1" applyBorder="1" applyAlignment="1">
      <alignment vertical="center" wrapText="1"/>
    </xf>
    <xf numFmtId="0" fontId="0" fillId="0" borderId="2" xfId="0" applyBorder="1" applyAlignment="1">
      <alignment vertical="center"/>
    </xf>
    <xf numFmtId="0" fontId="6" fillId="3" borderId="8" xfId="0" applyFont="1" applyFill="1" applyBorder="1" applyAlignment="1">
      <alignment horizontal="left" vertical="center" wrapText="1"/>
    </xf>
    <xf numFmtId="0" fontId="0" fillId="4" borderId="5" xfId="0" applyFill="1" applyBorder="1" applyAlignment="1">
      <alignment horizontal="left" vertical="center" wrapText="1"/>
    </xf>
    <xf numFmtId="0" fontId="0" fillId="2" borderId="5" xfId="0" applyFill="1" applyBorder="1" applyAlignment="1">
      <alignment horizontal="left" vertical="center" wrapText="1"/>
    </xf>
    <xf numFmtId="0" fontId="0" fillId="6" borderId="5" xfId="0" applyFill="1" applyBorder="1" applyAlignment="1">
      <alignment horizontal="left" vertical="center" wrapText="1"/>
    </xf>
    <xf numFmtId="0" fontId="10" fillId="2" borderId="5"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9" fillId="2" borderId="5" xfId="0" applyFont="1" applyFill="1" applyBorder="1" applyAlignment="1">
      <alignment horizontal="left" vertical="center" wrapText="1"/>
    </xf>
    <xf numFmtId="44" fontId="0" fillId="2" borderId="5" xfId="2" applyFont="1" applyFill="1" applyBorder="1" applyAlignment="1">
      <alignment horizontal="left" vertical="center"/>
    </xf>
    <xf numFmtId="0" fontId="0" fillId="4" borderId="9" xfId="0" applyFill="1" applyBorder="1" applyAlignment="1">
      <alignment horizontal="left" vertical="center" wrapText="1"/>
    </xf>
    <xf numFmtId="0" fontId="0" fillId="2" borderId="9" xfId="0" applyFill="1" applyBorder="1" applyAlignment="1">
      <alignment horizontal="left" vertical="center" wrapText="1"/>
    </xf>
    <xf numFmtId="0" fontId="2"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17" fillId="0" borderId="1" xfId="0" applyFont="1" applyBorder="1" applyAlignment="1">
      <alignment horizontal="center" vertical="center"/>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0" fillId="5" borderId="3" xfId="0" applyFill="1" applyBorder="1" applyAlignment="1">
      <alignment vertical="center"/>
    </xf>
    <xf numFmtId="0" fontId="0" fillId="5" borderId="4" xfId="0" applyFill="1" applyBorder="1" applyAlignment="1">
      <alignment vertical="center"/>
    </xf>
    <xf numFmtId="0" fontId="0" fillId="5" borderId="2" xfId="0" applyFill="1" applyBorder="1" applyAlignment="1">
      <alignment vertical="center"/>
    </xf>
    <xf numFmtId="0" fontId="0" fillId="2" borderId="5" xfId="0" applyFill="1" applyBorder="1" applyAlignment="1">
      <alignment horizontal="left" vertical="center" wrapText="1"/>
    </xf>
    <xf numFmtId="0" fontId="0" fillId="0" borderId="3" xfId="0" applyBorder="1" applyAlignment="1">
      <alignment vertical="center"/>
    </xf>
    <xf numFmtId="0" fontId="0" fillId="0" borderId="2" xfId="0" applyBorder="1" applyAlignment="1">
      <alignment vertical="center"/>
    </xf>
    <xf numFmtId="0" fontId="0" fillId="5" borderId="1" xfId="0" applyFill="1" applyBorder="1" applyAlignment="1">
      <alignment horizontal="center" vertical="center"/>
    </xf>
    <xf numFmtId="0" fontId="0" fillId="5" borderId="3" xfId="0" applyFill="1" applyBorder="1" applyAlignment="1">
      <alignment horizontal="center" vertical="center" wrapText="1"/>
    </xf>
    <xf numFmtId="0" fontId="0" fillId="5" borderId="4" xfId="0" applyFill="1" applyBorder="1" applyAlignment="1">
      <alignment horizontal="center" vertical="center" wrapText="1"/>
    </xf>
    <xf numFmtId="0" fontId="0" fillId="5" borderId="2" xfId="0" applyFill="1" applyBorder="1" applyAlignment="1">
      <alignment horizontal="center" vertical="center" wrapText="1"/>
    </xf>
    <xf numFmtId="0" fontId="0" fillId="0" borderId="1" xfId="0" applyBorder="1" applyAlignment="1">
      <alignment horizontal="left" vertical="center"/>
    </xf>
    <xf numFmtId="0" fontId="0" fillId="0" borderId="1" xfId="0" applyBorder="1" applyAlignment="1">
      <alignment vertical="center"/>
    </xf>
    <xf numFmtId="0" fontId="0" fillId="5" borderId="1" xfId="0" applyFill="1" applyBorder="1" applyAlignment="1">
      <alignment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0" fillId="5"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10" fillId="5" borderId="1" xfId="0" applyFont="1" applyFill="1" applyBorder="1" applyAlignment="1">
      <alignment vertical="center"/>
    </xf>
    <xf numFmtId="0" fontId="0" fillId="0" borderId="3" xfId="0" applyBorder="1" applyAlignment="1">
      <alignment vertical="center" wrapText="1"/>
    </xf>
    <xf numFmtId="0" fontId="0" fillId="0" borderId="4" xfId="0" applyBorder="1" applyAlignment="1">
      <alignment vertical="center" wrapText="1"/>
    </xf>
    <xf numFmtId="0" fontId="0" fillId="0" borderId="2" xfId="0" applyBorder="1" applyAlignment="1">
      <alignment vertical="center" wrapText="1"/>
    </xf>
    <xf numFmtId="0" fontId="0" fillId="0" borderId="3"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left" vertical="center"/>
    </xf>
    <xf numFmtId="0" fontId="0" fillId="0" borderId="2" xfId="0" applyBorder="1" applyAlignment="1">
      <alignment horizontal="left" vertical="center"/>
    </xf>
    <xf numFmtId="0" fontId="0" fillId="2" borderId="6" xfId="0" applyFill="1" applyBorder="1" applyAlignment="1">
      <alignment horizontal="center" vertical="center" wrapText="1"/>
    </xf>
    <xf numFmtId="0" fontId="0" fillId="2" borderId="0" xfId="0" applyFill="1" applyAlignment="1">
      <alignment horizontal="center" vertical="center" wrapText="1"/>
    </xf>
    <xf numFmtId="0" fontId="0" fillId="2" borderId="7" xfId="0" applyFill="1" applyBorder="1" applyAlignment="1">
      <alignment horizontal="center" vertical="center" wrapText="1"/>
    </xf>
    <xf numFmtId="0" fontId="0" fillId="7" borderId="1" xfId="0" applyFill="1" applyBorder="1" applyAlignment="1">
      <alignment horizontal="center" vertical="center" wrapText="1"/>
    </xf>
    <xf numFmtId="0" fontId="0" fillId="7" borderId="1" xfId="0" applyFill="1" applyBorder="1" applyAlignment="1">
      <alignment horizontal="center" vertical="center"/>
    </xf>
  </cellXfs>
  <cellStyles count="3">
    <cellStyle name="Monétaire" xfId="2" builtinId="4"/>
    <cellStyle name="Normal" xfId="0" builtinId="0"/>
    <cellStyle name="Normal 2" xfId="1" xr:uid="{CA8D5017-0FF7-4340-A4DF-755EAF0E91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1255395</xdr:colOff>
      <xdr:row>0</xdr:row>
      <xdr:rowOff>561975</xdr:rowOff>
    </xdr:to>
    <xdr:pic>
      <xdr:nvPicPr>
        <xdr:cNvPr id="3" name="Image 2" descr="Une image contenant Police, Graphique, logo, symbole&#10;&#10;Description générée automatiquement">
          <a:extLst>
            <a:ext uri="{FF2B5EF4-FFF2-40B4-BE49-F238E27FC236}">
              <a16:creationId xmlns:a16="http://schemas.microsoft.com/office/drawing/2014/main" id="{9754FF8E-35C0-492B-8111-B02D8BDE0113}"/>
            </a:ext>
          </a:extLst>
        </xdr:cNvPr>
        <xdr:cNvPicPr>
          <a:picLocks noChangeAspect="1"/>
        </xdr:cNvPicPr>
      </xdr:nvPicPr>
      <xdr:blipFill>
        <a:blip xmlns:r="http://schemas.openxmlformats.org/officeDocument/2006/relationships" r:embed="rId1"/>
        <a:stretch>
          <a:fillRect/>
        </a:stretch>
      </xdr:blipFill>
      <xdr:spPr>
        <a:xfrm>
          <a:off x="0" y="0"/>
          <a:ext cx="1255395" cy="561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1255395</xdr:colOff>
      <xdr:row>0</xdr:row>
      <xdr:rowOff>561975</xdr:rowOff>
    </xdr:to>
    <xdr:pic>
      <xdr:nvPicPr>
        <xdr:cNvPr id="2" name="Image 1" descr="Une image contenant Police, Graphique, logo, symbole&#10;&#10;Description générée automatiquement">
          <a:extLst>
            <a:ext uri="{FF2B5EF4-FFF2-40B4-BE49-F238E27FC236}">
              <a16:creationId xmlns:a16="http://schemas.microsoft.com/office/drawing/2014/main" id="{60357076-308A-496A-A774-5E2E13BDE1DB}"/>
            </a:ext>
          </a:extLst>
        </xdr:cNvPr>
        <xdr:cNvPicPr>
          <a:picLocks noChangeAspect="1"/>
        </xdr:cNvPicPr>
      </xdr:nvPicPr>
      <xdr:blipFill>
        <a:blip xmlns:r="http://schemas.openxmlformats.org/officeDocument/2006/relationships" r:embed="rId1"/>
        <a:stretch>
          <a:fillRect/>
        </a:stretch>
      </xdr:blipFill>
      <xdr:spPr>
        <a:xfrm>
          <a:off x="0" y="0"/>
          <a:ext cx="1255395" cy="5619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1255395</xdr:colOff>
      <xdr:row>0</xdr:row>
      <xdr:rowOff>561975</xdr:rowOff>
    </xdr:to>
    <xdr:pic>
      <xdr:nvPicPr>
        <xdr:cNvPr id="2" name="Image 1" descr="Une image contenant Police, Graphique, logo, symbole&#10;&#10;Description générée automatiquement">
          <a:extLst>
            <a:ext uri="{FF2B5EF4-FFF2-40B4-BE49-F238E27FC236}">
              <a16:creationId xmlns:a16="http://schemas.microsoft.com/office/drawing/2014/main" id="{DB1032B5-1A19-41CD-9ADA-8A5CE23DB564}"/>
            </a:ext>
          </a:extLst>
        </xdr:cNvPr>
        <xdr:cNvPicPr>
          <a:picLocks noChangeAspect="1"/>
        </xdr:cNvPicPr>
      </xdr:nvPicPr>
      <xdr:blipFill>
        <a:blip xmlns:r="http://schemas.openxmlformats.org/officeDocument/2006/relationships" r:embed="rId1"/>
        <a:stretch>
          <a:fillRect/>
        </a:stretch>
      </xdr:blipFill>
      <xdr:spPr>
        <a:xfrm>
          <a:off x="0" y="0"/>
          <a:ext cx="1255395" cy="5619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1255395</xdr:colOff>
      <xdr:row>0</xdr:row>
      <xdr:rowOff>554355</xdr:rowOff>
    </xdr:to>
    <xdr:pic>
      <xdr:nvPicPr>
        <xdr:cNvPr id="2" name="Image 1" descr="Une image contenant Police, Graphique, logo, symbole&#10;&#10;Description générée automatiquement">
          <a:extLst>
            <a:ext uri="{FF2B5EF4-FFF2-40B4-BE49-F238E27FC236}">
              <a16:creationId xmlns:a16="http://schemas.microsoft.com/office/drawing/2014/main" id="{573C60E3-0419-4D38-A5A6-100C521681FC}"/>
            </a:ext>
          </a:extLst>
        </xdr:cNvPr>
        <xdr:cNvPicPr>
          <a:picLocks noChangeAspect="1"/>
        </xdr:cNvPicPr>
      </xdr:nvPicPr>
      <xdr:blipFill>
        <a:blip xmlns:r="http://schemas.openxmlformats.org/officeDocument/2006/relationships" r:embed="rId1"/>
        <a:stretch>
          <a:fillRect/>
        </a:stretch>
      </xdr:blipFill>
      <xdr:spPr>
        <a:xfrm>
          <a:off x="0" y="0"/>
          <a:ext cx="1255395" cy="554355"/>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E88D0-935A-4F4C-BD89-5D107E167D0A}">
  <sheetPr codeName="Feuil2">
    <pageSetUpPr fitToPage="1"/>
  </sheetPr>
  <dimension ref="A1:K452"/>
  <sheetViews>
    <sheetView tabSelected="1" view="pageBreakPreview" zoomScale="85" zoomScaleNormal="68" zoomScaleSheetLayoutView="85" workbookViewId="0">
      <pane ySplit="7" topLeftCell="A8" activePane="bottomLeft" state="frozen"/>
      <selection pane="bottomLeft" activeCell="A8" sqref="A8:XFD8"/>
    </sheetView>
  </sheetViews>
  <sheetFormatPr baseColWidth="10" defaultColWidth="11" defaultRowHeight="14.4"/>
  <cols>
    <col min="1" max="1" width="19.44140625" style="7" customWidth="1"/>
    <col min="2" max="2" width="68" style="7" customWidth="1"/>
    <col min="3" max="3" width="50.6640625" style="4" customWidth="1"/>
    <col min="4" max="4" width="15.109375" style="20" customWidth="1"/>
    <col min="5" max="6" width="18" style="20" customWidth="1"/>
    <col min="7" max="8" width="18.44140625" style="20" customWidth="1"/>
    <col min="9" max="9" width="111.5546875" style="55" bestFit="1" customWidth="1"/>
    <col min="10" max="16384" width="11" style="7"/>
  </cols>
  <sheetData>
    <row r="1" spans="1:11" ht="46.5" customHeight="1"/>
    <row r="2" spans="1:11">
      <c r="B2" s="2" t="s">
        <v>46</v>
      </c>
      <c r="D2" s="19"/>
      <c r="E2" s="19"/>
      <c r="F2" s="19"/>
      <c r="G2" s="39"/>
      <c r="H2" s="39"/>
    </row>
    <row r="3" spans="1:11">
      <c r="B3" s="24" t="s">
        <v>47</v>
      </c>
      <c r="C3" s="5" t="s">
        <v>48</v>
      </c>
      <c r="D3" s="19"/>
      <c r="E3" s="19"/>
      <c r="F3" s="19"/>
    </row>
    <row r="4" spans="1:11">
      <c r="B4" s="6" t="s">
        <v>558</v>
      </c>
      <c r="I4" s="55" t="s">
        <v>904</v>
      </c>
    </row>
    <row r="5" spans="1:11">
      <c r="B5" s="8" t="s">
        <v>108</v>
      </c>
      <c r="I5" s="55" t="s">
        <v>903</v>
      </c>
    </row>
    <row r="6" spans="1:11" ht="15">
      <c r="A6" s="9"/>
      <c r="B6" s="24" t="s">
        <v>49</v>
      </c>
      <c r="C6" s="5"/>
      <c r="D6" s="40"/>
      <c r="E6" s="40"/>
      <c r="F6" s="40"/>
      <c r="G6" s="40"/>
      <c r="H6" s="40"/>
      <c r="I6" s="56"/>
      <c r="J6" s="10"/>
      <c r="K6" s="10"/>
    </row>
    <row r="7" spans="1:11" ht="69.900000000000006" customHeight="1">
      <c r="A7" s="11" t="s">
        <v>50</v>
      </c>
      <c r="B7" s="17" t="s">
        <v>898</v>
      </c>
      <c r="C7" s="17" t="s">
        <v>905</v>
      </c>
      <c r="D7" s="23" t="s">
        <v>26</v>
      </c>
      <c r="E7" s="23" t="s">
        <v>899</v>
      </c>
      <c r="F7" s="23" t="s">
        <v>900</v>
      </c>
      <c r="G7" s="23" t="s">
        <v>901</v>
      </c>
      <c r="H7" s="23" t="s">
        <v>902</v>
      </c>
      <c r="I7" s="57" t="s">
        <v>28</v>
      </c>
    </row>
    <row r="8" spans="1:11">
      <c r="A8" s="28" t="s">
        <v>52</v>
      </c>
      <c r="B8" s="28"/>
      <c r="C8" s="25"/>
      <c r="D8" s="41"/>
      <c r="E8" s="41"/>
      <c r="F8" s="41"/>
      <c r="G8" s="41"/>
      <c r="H8" s="41"/>
      <c r="I8" s="77"/>
    </row>
    <row r="9" spans="1:11">
      <c r="B9" s="29" t="s">
        <v>64</v>
      </c>
      <c r="C9" s="26"/>
      <c r="D9" s="42"/>
      <c r="E9" s="42"/>
      <c r="F9" s="42"/>
      <c r="G9" s="42"/>
      <c r="H9" s="42"/>
      <c r="I9" s="78"/>
    </row>
    <row r="10" spans="1:11" ht="49.65" customHeight="1">
      <c r="B10" s="38" t="s">
        <v>0</v>
      </c>
      <c r="C10" s="27" t="s">
        <v>896</v>
      </c>
      <c r="D10" s="30">
        <v>20</v>
      </c>
      <c r="E10" s="30">
        <v>3.8</v>
      </c>
      <c r="F10" s="30">
        <f t="shared" ref="F10" si="0">E10*1.2</f>
        <v>4.5599999999999996</v>
      </c>
      <c r="G10" s="30">
        <v>0.5</v>
      </c>
      <c r="H10" s="30">
        <f>G10*1.2</f>
        <v>0.6</v>
      </c>
      <c r="I10" s="79" t="s">
        <v>897</v>
      </c>
    </row>
    <row r="11" spans="1:11" ht="51.75" customHeight="1">
      <c r="B11" s="38" t="s">
        <v>1</v>
      </c>
      <c r="C11" s="53" t="s">
        <v>111</v>
      </c>
      <c r="D11" s="30">
        <v>0.12</v>
      </c>
      <c r="E11" s="30">
        <v>0.12</v>
      </c>
      <c r="F11" s="30">
        <f>E11*1.2</f>
        <v>0.14399999999999999</v>
      </c>
      <c r="G11" s="30">
        <v>0.12</v>
      </c>
      <c r="H11" s="30">
        <f>G11*1.2</f>
        <v>0.14399999999999999</v>
      </c>
      <c r="I11" s="79" t="s">
        <v>127</v>
      </c>
    </row>
    <row r="12" spans="1:11" ht="28.8">
      <c r="B12" s="38" t="s">
        <v>2</v>
      </c>
      <c r="C12" s="53" t="s">
        <v>112</v>
      </c>
      <c r="D12" s="30">
        <v>0.38</v>
      </c>
      <c r="E12" s="30">
        <v>0.38</v>
      </c>
      <c r="F12" s="30">
        <f>E12*1.2</f>
        <v>0.45599999999999996</v>
      </c>
      <c r="G12" s="30">
        <v>0.38</v>
      </c>
      <c r="H12" s="30">
        <f>G12*1.2</f>
        <v>0.45599999999999996</v>
      </c>
      <c r="I12" s="79" t="s">
        <v>128</v>
      </c>
    </row>
    <row r="13" spans="1:11" ht="43.5" customHeight="1">
      <c r="B13" s="38" t="s">
        <v>3</v>
      </c>
      <c r="C13" s="53" t="s">
        <v>125</v>
      </c>
      <c r="D13" s="30">
        <v>0.2</v>
      </c>
      <c r="E13" s="30">
        <v>0.2</v>
      </c>
      <c r="F13" s="30">
        <f>E13*1.2</f>
        <v>0.24</v>
      </c>
      <c r="G13" s="30">
        <v>0.2</v>
      </c>
      <c r="H13" s="30">
        <f>G13*1.2</f>
        <v>0.24</v>
      </c>
      <c r="I13" s="79" t="s">
        <v>126</v>
      </c>
    </row>
    <row r="15" spans="1:11">
      <c r="B15" s="29" t="s">
        <v>27</v>
      </c>
      <c r="C15" s="26"/>
      <c r="D15" s="42"/>
      <c r="E15" s="42"/>
      <c r="F15" s="42"/>
      <c r="G15" s="42"/>
      <c r="H15" s="42"/>
      <c r="I15" s="78"/>
    </row>
    <row r="16" spans="1:11" ht="333" customHeight="1">
      <c r="B16" s="38" t="s">
        <v>4</v>
      </c>
      <c r="C16" s="27" t="s">
        <v>113</v>
      </c>
      <c r="D16" s="30">
        <v>22</v>
      </c>
      <c r="E16" s="30">
        <v>3.8</v>
      </c>
      <c r="F16" s="30">
        <f t="shared" ref="F16:F26" si="1">E16*1.2</f>
        <v>4.5599999999999996</v>
      </c>
      <c r="G16" s="30">
        <v>0.8</v>
      </c>
      <c r="H16" s="30">
        <f t="shared" ref="H16:H26" si="2">G16*1.2</f>
        <v>0.96</v>
      </c>
      <c r="I16" s="79" t="s">
        <v>497</v>
      </c>
    </row>
    <row r="17" spans="2:9" ht="329.25" customHeight="1">
      <c r="B17" s="38" t="s">
        <v>5</v>
      </c>
      <c r="C17" s="27" t="s">
        <v>113</v>
      </c>
      <c r="D17" s="30">
        <v>22</v>
      </c>
      <c r="E17" s="30">
        <v>3.8</v>
      </c>
      <c r="F17" s="30">
        <f t="shared" si="1"/>
        <v>4.5599999999999996</v>
      </c>
      <c r="G17" s="30">
        <v>0.8</v>
      </c>
      <c r="H17" s="30">
        <f t="shared" si="2"/>
        <v>0.96</v>
      </c>
      <c r="I17" s="79" t="s">
        <v>497</v>
      </c>
    </row>
    <row r="18" spans="2:9" ht="288">
      <c r="B18" s="38" t="s">
        <v>6</v>
      </c>
      <c r="C18" s="87" t="s">
        <v>113</v>
      </c>
      <c r="D18" s="30">
        <v>22</v>
      </c>
      <c r="E18" s="30">
        <v>3.8</v>
      </c>
      <c r="F18" s="30">
        <f t="shared" si="1"/>
        <v>4.5599999999999996</v>
      </c>
      <c r="G18" s="30">
        <v>0.8</v>
      </c>
      <c r="H18" s="30">
        <f t="shared" si="2"/>
        <v>0.96</v>
      </c>
      <c r="I18" s="79" t="s">
        <v>885</v>
      </c>
    </row>
    <row r="19" spans="2:9" ht="325.35000000000002" customHeight="1">
      <c r="B19" s="38" t="s">
        <v>7</v>
      </c>
      <c r="C19" s="48" t="s">
        <v>881</v>
      </c>
      <c r="D19" s="30">
        <v>24</v>
      </c>
      <c r="E19" s="30">
        <v>3.8</v>
      </c>
      <c r="F19" s="30">
        <f t="shared" si="1"/>
        <v>4.5599999999999996</v>
      </c>
      <c r="G19" s="30">
        <v>0.85</v>
      </c>
      <c r="H19" s="30">
        <f t="shared" si="2"/>
        <v>1.02</v>
      </c>
      <c r="I19" s="79" t="s">
        <v>884</v>
      </c>
    </row>
    <row r="20" spans="2:9" ht="302.39999999999998">
      <c r="B20" s="38" t="s">
        <v>8</v>
      </c>
      <c r="C20" s="48" t="s">
        <v>882</v>
      </c>
      <c r="D20" s="30">
        <v>29</v>
      </c>
      <c r="E20" s="30">
        <v>3.8</v>
      </c>
      <c r="F20" s="30">
        <f t="shared" si="1"/>
        <v>4.5599999999999996</v>
      </c>
      <c r="G20" s="30">
        <v>1.3</v>
      </c>
      <c r="H20" s="30">
        <f t="shared" si="2"/>
        <v>1.56</v>
      </c>
      <c r="I20" s="79" t="s">
        <v>883</v>
      </c>
    </row>
    <row r="21" spans="2:9" ht="358.5" customHeight="1">
      <c r="B21" s="38" t="s">
        <v>9</v>
      </c>
      <c r="C21" s="48" t="s">
        <v>886</v>
      </c>
      <c r="D21" s="30">
        <v>39</v>
      </c>
      <c r="E21" s="30">
        <v>6</v>
      </c>
      <c r="F21" s="30">
        <f t="shared" si="1"/>
        <v>7.1999999999999993</v>
      </c>
      <c r="G21" s="30">
        <v>2</v>
      </c>
      <c r="H21" s="30">
        <f t="shared" si="2"/>
        <v>2.4</v>
      </c>
      <c r="I21" s="79" t="s">
        <v>887</v>
      </c>
    </row>
    <row r="22" spans="2:9" ht="296.39999999999998" customHeight="1">
      <c r="B22" s="38" t="s">
        <v>10</v>
      </c>
      <c r="C22" s="48" t="s">
        <v>886</v>
      </c>
      <c r="D22" s="30">
        <v>39</v>
      </c>
      <c r="E22" s="30">
        <v>6</v>
      </c>
      <c r="F22" s="30">
        <f t="shared" si="1"/>
        <v>7.1999999999999993</v>
      </c>
      <c r="G22" s="30">
        <v>2</v>
      </c>
      <c r="H22" s="30">
        <f t="shared" si="2"/>
        <v>2.4</v>
      </c>
      <c r="I22" s="79" t="s">
        <v>888</v>
      </c>
    </row>
    <row r="23" spans="2:9" ht="302.39999999999998">
      <c r="B23" s="38" t="s">
        <v>11</v>
      </c>
      <c r="C23" s="27" t="s">
        <v>889</v>
      </c>
      <c r="D23" s="30">
        <v>60</v>
      </c>
      <c r="E23" s="30">
        <v>8.8000000000000007</v>
      </c>
      <c r="F23" s="30">
        <f t="shared" si="1"/>
        <v>10.56</v>
      </c>
      <c r="G23" s="30">
        <v>3.3</v>
      </c>
      <c r="H23" s="30">
        <f t="shared" si="2"/>
        <v>3.9599999999999995</v>
      </c>
      <c r="I23" s="79" t="s">
        <v>890</v>
      </c>
    </row>
    <row r="24" spans="2:9" ht="331.2">
      <c r="B24" s="38" t="s">
        <v>12</v>
      </c>
      <c r="C24" s="27" t="s">
        <v>891</v>
      </c>
      <c r="D24" s="30">
        <v>70</v>
      </c>
      <c r="E24" s="30">
        <v>10</v>
      </c>
      <c r="F24" s="30">
        <f t="shared" si="1"/>
        <v>12</v>
      </c>
      <c r="G24" s="30">
        <v>3.8</v>
      </c>
      <c r="H24" s="30">
        <f t="shared" si="2"/>
        <v>4.5599999999999996</v>
      </c>
      <c r="I24" s="79" t="s">
        <v>892</v>
      </c>
    </row>
    <row r="25" spans="2:9" ht="316.8">
      <c r="B25" s="38" t="s">
        <v>12</v>
      </c>
      <c r="C25" s="27" t="s">
        <v>893</v>
      </c>
      <c r="D25" s="30">
        <v>70</v>
      </c>
      <c r="E25" s="30">
        <v>11</v>
      </c>
      <c r="F25" s="30">
        <f t="shared" ref="F25" si="3">E25*1.2</f>
        <v>13.2</v>
      </c>
      <c r="G25" s="30">
        <v>4.5</v>
      </c>
      <c r="H25" s="30">
        <f t="shared" ref="H25" si="4">G25*1.2</f>
        <v>5.3999999999999995</v>
      </c>
      <c r="I25" s="79" t="s">
        <v>894</v>
      </c>
    </row>
    <row r="26" spans="2:9" ht="388.8">
      <c r="B26" s="38" t="s">
        <v>13</v>
      </c>
      <c r="C26" s="87" t="s">
        <v>237</v>
      </c>
      <c r="D26" s="30">
        <v>162</v>
      </c>
      <c r="E26" s="30">
        <v>96</v>
      </c>
      <c r="F26" s="30">
        <f t="shared" si="1"/>
        <v>115.19999999999999</v>
      </c>
      <c r="G26" s="30">
        <v>86.5</v>
      </c>
      <c r="H26" s="30">
        <f t="shared" si="2"/>
        <v>103.8</v>
      </c>
      <c r="I26" s="79" t="s">
        <v>895</v>
      </c>
    </row>
    <row r="27" spans="2:9" ht="16.350000000000001" customHeight="1"/>
    <row r="28" spans="2:9">
      <c r="B28" s="29" t="s">
        <v>57</v>
      </c>
      <c r="C28" s="26"/>
      <c r="D28" s="42"/>
      <c r="E28" s="42"/>
      <c r="F28" s="42"/>
      <c r="G28" s="42"/>
      <c r="H28" s="42"/>
      <c r="I28" s="78"/>
    </row>
    <row r="29" spans="2:9" ht="43.2">
      <c r="B29" s="38" t="s">
        <v>20</v>
      </c>
      <c r="C29" s="27" t="s">
        <v>225</v>
      </c>
      <c r="D29" s="30">
        <v>15</v>
      </c>
      <c r="E29" s="30">
        <v>6</v>
      </c>
      <c r="F29" s="30">
        <f>E29*1.2</f>
        <v>7.1999999999999993</v>
      </c>
      <c r="G29" s="30">
        <v>1.7</v>
      </c>
      <c r="H29" s="30">
        <f>G29*1.2</f>
        <v>2.04</v>
      </c>
      <c r="I29" s="80" t="s">
        <v>498</v>
      </c>
    </row>
    <row r="30" spans="2:9" ht="84.15" customHeight="1">
      <c r="B30" s="38" t="s">
        <v>21</v>
      </c>
      <c r="C30" s="27" t="s">
        <v>114</v>
      </c>
      <c r="D30" s="30">
        <v>40</v>
      </c>
      <c r="E30" s="30">
        <v>13</v>
      </c>
      <c r="F30" s="30">
        <f>E30*1.2</f>
        <v>15.6</v>
      </c>
      <c r="G30" s="30">
        <v>2.7</v>
      </c>
      <c r="H30" s="30">
        <f>G30*1.2</f>
        <v>3.24</v>
      </c>
      <c r="I30" s="79" t="s">
        <v>226</v>
      </c>
    </row>
    <row r="31" spans="2:9" ht="57.15" customHeight="1">
      <c r="B31" s="38" t="s">
        <v>22</v>
      </c>
      <c r="C31" s="27" t="s">
        <v>114</v>
      </c>
      <c r="D31" s="30">
        <v>40</v>
      </c>
      <c r="E31" s="30">
        <v>13</v>
      </c>
      <c r="F31" s="30">
        <f t="shared" ref="F31:F35" si="5">E31*1.2</f>
        <v>15.6</v>
      </c>
      <c r="G31" s="30">
        <v>2.7</v>
      </c>
      <c r="H31" s="30">
        <f t="shared" ref="H31:H35" si="6">G31*1.2</f>
        <v>3.24</v>
      </c>
      <c r="I31" s="79" t="s">
        <v>226</v>
      </c>
    </row>
    <row r="32" spans="2:9" ht="57.6">
      <c r="B32" s="38" t="s">
        <v>23</v>
      </c>
      <c r="C32" s="27" t="s">
        <v>114</v>
      </c>
      <c r="D32" s="30">
        <v>40</v>
      </c>
      <c r="E32" s="30">
        <v>13</v>
      </c>
      <c r="F32" s="30">
        <f t="shared" si="5"/>
        <v>15.6</v>
      </c>
      <c r="G32" s="30">
        <v>2.7</v>
      </c>
      <c r="H32" s="30">
        <f t="shared" si="6"/>
        <v>3.24</v>
      </c>
      <c r="I32" s="79" t="s">
        <v>226</v>
      </c>
    </row>
    <row r="33" spans="1:9" ht="57.6">
      <c r="B33" s="38" t="s">
        <v>24</v>
      </c>
      <c r="C33" s="27" t="s">
        <v>115</v>
      </c>
      <c r="D33" s="30">
        <v>58</v>
      </c>
      <c r="E33" s="30">
        <v>18</v>
      </c>
      <c r="F33" s="30">
        <f t="shared" si="5"/>
        <v>21.599999999999998</v>
      </c>
      <c r="G33" s="30">
        <v>4.2</v>
      </c>
      <c r="H33" s="30">
        <f t="shared" si="6"/>
        <v>5.04</v>
      </c>
      <c r="I33" s="79" t="s">
        <v>502</v>
      </c>
    </row>
    <row r="34" spans="1:9" ht="57.6">
      <c r="B34" s="38" t="s">
        <v>25</v>
      </c>
      <c r="C34" s="27" t="s">
        <v>394</v>
      </c>
      <c r="D34" s="30">
        <v>80</v>
      </c>
      <c r="E34" s="30">
        <v>30</v>
      </c>
      <c r="F34" s="30">
        <f t="shared" si="5"/>
        <v>36</v>
      </c>
      <c r="G34" s="30">
        <v>15</v>
      </c>
      <c r="H34" s="30">
        <f t="shared" si="6"/>
        <v>18</v>
      </c>
      <c r="I34" s="79" t="s">
        <v>503</v>
      </c>
    </row>
    <row r="35" spans="1:9" ht="72">
      <c r="B35" s="38" t="s">
        <v>456</v>
      </c>
      <c r="C35" s="27" t="s">
        <v>116</v>
      </c>
      <c r="D35" s="30">
        <v>93</v>
      </c>
      <c r="E35" s="30">
        <v>45</v>
      </c>
      <c r="F35" s="30">
        <f t="shared" si="5"/>
        <v>54</v>
      </c>
      <c r="G35" s="30">
        <v>25</v>
      </c>
      <c r="H35" s="30">
        <f t="shared" si="6"/>
        <v>30</v>
      </c>
      <c r="I35" s="79" t="s">
        <v>504</v>
      </c>
    </row>
    <row r="36" spans="1:9">
      <c r="A36" s="24"/>
      <c r="C36" s="5"/>
      <c r="D36" s="40"/>
      <c r="E36" s="40"/>
      <c r="F36" s="40"/>
      <c r="G36" s="40"/>
      <c r="H36" s="40"/>
      <c r="I36" s="56"/>
    </row>
    <row r="37" spans="1:9">
      <c r="B37" s="29" t="s">
        <v>58</v>
      </c>
      <c r="C37" s="26"/>
      <c r="D37" s="42"/>
      <c r="E37" s="42"/>
      <c r="F37" s="42"/>
      <c r="G37" s="42"/>
      <c r="H37" s="42"/>
      <c r="I37" s="78"/>
    </row>
    <row r="38" spans="1:9" ht="30.6" customHeight="1">
      <c r="B38" s="38" t="s">
        <v>14</v>
      </c>
      <c r="C38" s="27" t="s">
        <v>117</v>
      </c>
      <c r="D38" s="30">
        <v>0</v>
      </c>
      <c r="E38" s="30">
        <v>0</v>
      </c>
      <c r="F38" s="30">
        <v>0</v>
      </c>
      <c r="G38" s="30">
        <v>0</v>
      </c>
      <c r="H38" s="30">
        <v>0</v>
      </c>
      <c r="I38" s="79" t="s">
        <v>397</v>
      </c>
    </row>
    <row r="39" spans="1:9" ht="31.95" customHeight="1">
      <c r="B39" s="38" t="s">
        <v>15</v>
      </c>
      <c r="C39" s="27" t="s">
        <v>122</v>
      </c>
      <c r="D39" s="30">
        <v>0</v>
      </c>
      <c r="E39" s="30">
        <v>0</v>
      </c>
      <c r="F39" s="30">
        <v>0</v>
      </c>
      <c r="G39" s="30">
        <v>0</v>
      </c>
      <c r="H39" s="30">
        <v>0</v>
      </c>
      <c r="I39" s="79" t="s">
        <v>118</v>
      </c>
    </row>
    <row r="40" spans="1:9" ht="27.15" customHeight="1">
      <c r="B40" s="38" t="s">
        <v>16</v>
      </c>
      <c r="C40" s="27" t="s">
        <v>119</v>
      </c>
      <c r="D40" s="30">
        <v>0</v>
      </c>
      <c r="E40" s="30">
        <v>0</v>
      </c>
      <c r="F40" s="30">
        <v>0</v>
      </c>
      <c r="G40" s="30">
        <v>0</v>
      </c>
      <c r="H40" s="30">
        <v>0</v>
      </c>
      <c r="I40" s="79" t="s">
        <v>118</v>
      </c>
    </row>
    <row r="41" spans="1:9" ht="48.15" customHeight="1">
      <c r="B41" s="38" t="s">
        <v>17</v>
      </c>
      <c r="C41" s="27" t="s">
        <v>120</v>
      </c>
      <c r="D41" s="30">
        <v>0</v>
      </c>
      <c r="E41" s="30">
        <v>0</v>
      </c>
      <c r="F41" s="30">
        <v>0</v>
      </c>
      <c r="G41" s="30">
        <v>0</v>
      </c>
      <c r="H41" s="30">
        <v>0</v>
      </c>
      <c r="I41" s="79" t="s">
        <v>224</v>
      </c>
    </row>
    <row r="42" spans="1:9" ht="41.4" customHeight="1">
      <c r="B42" s="38" t="s">
        <v>19</v>
      </c>
      <c r="C42" s="27" t="s">
        <v>121</v>
      </c>
      <c r="D42" s="30">
        <v>0</v>
      </c>
      <c r="E42" s="30">
        <v>0</v>
      </c>
      <c r="F42" s="30">
        <v>0</v>
      </c>
      <c r="G42" s="30">
        <v>0</v>
      </c>
      <c r="H42" s="30">
        <v>0</v>
      </c>
      <c r="I42" s="79" t="s">
        <v>118</v>
      </c>
    </row>
    <row r="43" spans="1:9" ht="72">
      <c r="B43" s="38" t="s">
        <v>18</v>
      </c>
      <c r="C43" s="27" t="s">
        <v>302</v>
      </c>
      <c r="D43" s="30">
        <v>0</v>
      </c>
      <c r="E43" s="30">
        <v>0</v>
      </c>
      <c r="F43" s="30">
        <f>E43*1.2</f>
        <v>0</v>
      </c>
      <c r="G43" s="30">
        <v>0</v>
      </c>
      <c r="H43" s="30">
        <f>G43*1.2</f>
        <v>0</v>
      </c>
      <c r="I43" s="79" t="s">
        <v>398</v>
      </c>
    </row>
    <row r="45" spans="1:9" ht="23.85" customHeight="1">
      <c r="B45" s="29" t="s">
        <v>56</v>
      </c>
      <c r="C45" s="26"/>
      <c r="D45" s="42"/>
      <c r="E45" s="42"/>
      <c r="F45" s="42"/>
      <c r="G45" s="42"/>
      <c r="H45" s="42"/>
      <c r="I45" s="78"/>
    </row>
    <row r="46" spans="1:9" ht="115.2">
      <c r="B46" s="38" t="s">
        <v>230</v>
      </c>
      <c r="C46" s="27" t="s">
        <v>399</v>
      </c>
      <c r="D46" s="30">
        <v>1</v>
      </c>
      <c r="E46" s="30">
        <v>1</v>
      </c>
      <c r="F46" s="30">
        <f>E46*1.2</f>
        <v>1.2</v>
      </c>
      <c r="G46" s="30">
        <v>1</v>
      </c>
      <c r="H46" s="30">
        <f>G46*1.2</f>
        <v>1.2</v>
      </c>
      <c r="I46" s="79" t="s">
        <v>404</v>
      </c>
    </row>
    <row r="47" spans="1:9" ht="187.5" customHeight="1">
      <c r="B47" s="38" t="s">
        <v>230</v>
      </c>
      <c r="C47" s="27" t="s">
        <v>400</v>
      </c>
      <c r="D47" s="30">
        <v>1</v>
      </c>
      <c r="E47" s="30">
        <v>1</v>
      </c>
      <c r="F47" s="30">
        <f t="shared" ref="F47:F55" si="7">E47*1.2</f>
        <v>1.2</v>
      </c>
      <c r="G47" s="30">
        <v>1</v>
      </c>
      <c r="H47" s="30">
        <f t="shared" ref="H47:H55" si="8">G47*1.2</f>
        <v>1.2</v>
      </c>
      <c r="I47" s="79" t="s">
        <v>402</v>
      </c>
    </row>
    <row r="48" spans="1:9" ht="182.85" customHeight="1">
      <c r="B48" s="38" t="s">
        <v>227</v>
      </c>
      <c r="C48" s="27" t="s">
        <v>401</v>
      </c>
      <c r="D48" s="30">
        <v>700</v>
      </c>
      <c r="E48" s="30">
        <v>500</v>
      </c>
      <c r="F48" s="30">
        <f t="shared" si="7"/>
        <v>600</v>
      </c>
      <c r="G48" s="30">
        <v>500</v>
      </c>
      <c r="H48" s="30">
        <f t="shared" si="8"/>
        <v>600</v>
      </c>
      <c r="I48" s="81" t="s">
        <v>403</v>
      </c>
    </row>
    <row r="49" spans="1:9" ht="209.85" customHeight="1">
      <c r="B49" s="38" t="s">
        <v>227</v>
      </c>
      <c r="C49" s="27" t="s">
        <v>229</v>
      </c>
      <c r="D49" s="30">
        <v>450</v>
      </c>
      <c r="E49" s="30">
        <v>450</v>
      </c>
      <c r="F49" s="30">
        <f t="shared" si="7"/>
        <v>540</v>
      </c>
      <c r="G49" s="30">
        <v>450</v>
      </c>
      <c r="H49" s="30">
        <f t="shared" si="8"/>
        <v>540</v>
      </c>
      <c r="I49" s="79" t="s">
        <v>228</v>
      </c>
    </row>
    <row r="50" spans="1:9" ht="356.7" customHeight="1">
      <c r="B50" s="38" t="s">
        <v>230</v>
      </c>
      <c r="C50" s="27" t="s">
        <v>533</v>
      </c>
      <c r="D50" s="30">
        <v>30</v>
      </c>
      <c r="E50" s="30">
        <v>30</v>
      </c>
      <c r="F50" s="30">
        <f t="shared" si="7"/>
        <v>36</v>
      </c>
      <c r="G50" s="30">
        <v>30</v>
      </c>
      <c r="H50" s="30">
        <f t="shared" si="8"/>
        <v>36</v>
      </c>
      <c r="I50" s="82" t="s">
        <v>405</v>
      </c>
    </row>
    <row r="51" spans="1:9" ht="202.5" customHeight="1">
      <c r="B51" s="38" t="s">
        <v>231</v>
      </c>
      <c r="C51" s="27" t="s">
        <v>406</v>
      </c>
      <c r="D51" s="30">
        <v>5</v>
      </c>
      <c r="E51" s="30">
        <v>5</v>
      </c>
      <c r="F51" s="30">
        <f t="shared" si="7"/>
        <v>6</v>
      </c>
      <c r="G51" s="30">
        <v>5</v>
      </c>
      <c r="H51" s="30">
        <f t="shared" si="8"/>
        <v>6</v>
      </c>
      <c r="I51" s="79" t="s">
        <v>407</v>
      </c>
    </row>
    <row r="52" spans="1:9" ht="195.6" customHeight="1">
      <c r="B52" s="38" t="s">
        <v>231</v>
      </c>
      <c r="C52" s="27" t="s">
        <v>232</v>
      </c>
      <c r="D52" s="30">
        <v>2400</v>
      </c>
      <c r="E52" s="30">
        <v>2400</v>
      </c>
      <c r="F52" s="30">
        <f t="shared" si="7"/>
        <v>2880</v>
      </c>
      <c r="G52" s="30">
        <v>2400</v>
      </c>
      <c r="H52" s="30">
        <f t="shared" si="8"/>
        <v>2880</v>
      </c>
      <c r="I52" s="79" t="s">
        <v>234</v>
      </c>
    </row>
    <row r="53" spans="1:9" ht="203.85" customHeight="1">
      <c r="B53" s="38" t="s">
        <v>231</v>
      </c>
      <c r="C53" s="27" t="s">
        <v>233</v>
      </c>
      <c r="D53" s="30">
        <v>290</v>
      </c>
      <c r="E53" s="30">
        <v>290</v>
      </c>
      <c r="F53" s="30">
        <f t="shared" si="7"/>
        <v>348</v>
      </c>
      <c r="G53" s="30">
        <v>290</v>
      </c>
      <c r="H53" s="30">
        <f t="shared" si="8"/>
        <v>348</v>
      </c>
      <c r="I53" s="79" t="s">
        <v>235</v>
      </c>
    </row>
    <row r="54" spans="1:9" ht="304.35000000000002" customHeight="1">
      <c r="B54" s="38" t="s">
        <v>231</v>
      </c>
      <c r="C54" s="27" t="s">
        <v>408</v>
      </c>
      <c r="D54" s="30">
        <v>450</v>
      </c>
      <c r="E54" s="30">
        <v>450</v>
      </c>
      <c r="F54" s="30">
        <f t="shared" si="7"/>
        <v>540</v>
      </c>
      <c r="G54" s="30">
        <v>450</v>
      </c>
      <c r="H54" s="30">
        <f t="shared" si="8"/>
        <v>540</v>
      </c>
      <c r="I54" s="83" t="s">
        <v>530</v>
      </c>
    </row>
    <row r="55" spans="1:9" ht="173.85" customHeight="1">
      <c r="B55" s="38" t="s">
        <v>231</v>
      </c>
      <c r="C55" s="27" t="s">
        <v>409</v>
      </c>
      <c r="D55" s="30">
        <v>650</v>
      </c>
      <c r="E55" s="30">
        <v>650</v>
      </c>
      <c r="F55" s="30">
        <f t="shared" si="7"/>
        <v>780</v>
      </c>
      <c r="G55" s="30">
        <v>650</v>
      </c>
      <c r="H55" s="30">
        <f t="shared" si="8"/>
        <v>780</v>
      </c>
      <c r="I55" s="83" t="s">
        <v>410</v>
      </c>
    </row>
    <row r="57" spans="1:9">
      <c r="A57" s="28" t="s">
        <v>53</v>
      </c>
      <c r="B57" s="28"/>
      <c r="C57" s="25"/>
      <c r="D57" s="41"/>
      <c r="E57" s="41"/>
      <c r="F57" s="41"/>
      <c r="G57" s="41"/>
      <c r="H57" s="41"/>
      <c r="I57" s="77"/>
    </row>
    <row r="58" spans="1:9">
      <c r="A58" s="24"/>
      <c r="B58" s="29" t="s">
        <v>30</v>
      </c>
      <c r="C58" s="26"/>
      <c r="D58" s="42"/>
      <c r="E58" s="42"/>
      <c r="F58" s="42"/>
      <c r="G58" s="42"/>
      <c r="H58" s="42"/>
      <c r="I58" s="78"/>
    </row>
    <row r="59" spans="1:9" ht="43.2">
      <c r="A59" s="24"/>
      <c r="B59" s="38" t="s">
        <v>31</v>
      </c>
      <c r="C59" s="27" t="s">
        <v>123</v>
      </c>
      <c r="D59" s="30">
        <v>3</v>
      </c>
      <c r="E59" s="30">
        <v>2.5</v>
      </c>
      <c r="F59" s="30">
        <f>E59*1.2</f>
        <v>3</v>
      </c>
      <c r="G59" s="30">
        <v>2.5</v>
      </c>
      <c r="H59" s="30">
        <f>G59*1.2</f>
        <v>3</v>
      </c>
      <c r="I59" s="79" t="s">
        <v>868</v>
      </c>
    </row>
    <row r="60" spans="1:9" ht="43.2">
      <c r="A60" s="24"/>
      <c r="B60" s="38" t="s">
        <v>32</v>
      </c>
      <c r="C60" s="27" t="s">
        <v>123</v>
      </c>
      <c r="D60" s="30">
        <v>3</v>
      </c>
      <c r="E60" s="30">
        <v>2.5</v>
      </c>
      <c r="F60" s="30">
        <f t="shared" ref="F60:H63" si="9">E60*1.2</f>
        <v>3</v>
      </c>
      <c r="G60" s="30">
        <v>2.5</v>
      </c>
      <c r="H60" s="30">
        <f t="shared" ref="H60:H64" si="10">G60*1.2</f>
        <v>3</v>
      </c>
      <c r="I60" s="79" t="s">
        <v>868</v>
      </c>
    </row>
    <row r="61" spans="1:9" ht="175.65" customHeight="1">
      <c r="A61" s="24"/>
      <c r="B61" s="38" t="s">
        <v>505</v>
      </c>
      <c r="C61" s="27" t="s">
        <v>506</v>
      </c>
      <c r="D61" s="30">
        <v>20</v>
      </c>
      <c r="E61" s="30">
        <v>20</v>
      </c>
      <c r="F61" s="30">
        <f t="shared" si="9"/>
        <v>24</v>
      </c>
      <c r="G61" s="30">
        <v>20</v>
      </c>
      <c r="H61" s="30">
        <f t="shared" si="9"/>
        <v>24</v>
      </c>
      <c r="I61" s="79" t="s">
        <v>867</v>
      </c>
    </row>
    <row r="62" spans="1:9">
      <c r="B62" s="29" t="s">
        <v>56</v>
      </c>
      <c r="C62" s="26"/>
      <c r="D62" s="43"/>
      <c r="E62" s="42"/>
      <c r="F62" s="42"/>
      <c r="G62" s="42"/>
      <c r="H62" s="42"/>
      <c r="I62" s="78"/>
    </row>
    <row r="63" spans="1:9" ht="115.5" customHeight="1">
      <c r="B63" s="36" t="s">
        <v>81</v>
      </c>
      <c r="C63" s="27" t="s">
        <v>242</v>
      </c>
      <c r="D63" s="30">
        <v>4080</v>
      </c>
      <c r="E63" s="30">
        <v>4080</v>
      </c>
      <c r="F63" s="30">
        <f t="shared" si="9"/>
        <v>4896</v>
      </c>
      <c r="G63" s="30">
        <v>4080</v>
      </c>
      <c r="H63" s="30">
        <f t="shared" si="10"/>
        <v>4896</v>
      </c>
      <c r="I63" s="79" t="s">
        <v>507</v>
      </c>
    </row>
    <row r="64" spans="1:9" ht="43.5" customHeight="1">
      <c r="B64" s="36" t="s">
        <v>82</v>
      </c>
      <c r="C64" s="27" t="s">
        <v>82</v>
      </c>
      <c r="D64" s="30">
        <v>0</v>
      </c>
      <c r="E64" s="30">
        <v>0</v>
      </c>
      <c r="F64" s="30">
        <v>0</v>
      </c>
      <c r="G64" s="30">
        <v>0</v>
      </c>
      <c r="H64" s="30">
        <f t="shared" si="10"/>
        <v>0</v>
      </c>
      <c r="I64" s="79" t="s">
        <v>549</v>
      </c>
    </row>
    <row r="65" spans="1:9" ht="39.450000000000003" customHeight="1">
      <c r="B65" s="36" t="s">
        <v>67</v>
      </c>
      <c r="C65" s="53" t="s">
        <v>67</v>
      </c>
      <c r="D65" s="30">
        <v>0</v>
      </c>
      <c r="E65" s="30">
        <v>0</v>
      </c>
      <c r="F65" s="30">
        <f t="shared" ref="F65" si="11">E65*1.2</f>
        <v>0</v>
      </c>
      <c r="G65" s="30">
        <v>0</v>
      </c>
      <c r="H65" s="30">
        <v>0</v>
      </c>
      <c r="I65" s="79"/>
    </row>
    <row r="66" spans="1:9" ht="300.75" customHeight="1">
      <c r="B66" s="36" t="s">
        <v>479</v>
      </c>
      <c r="C66" s="53" t="s">
        <v>479</v>
      </c>
      <c r="D66" s="30">
        <v>1800</v>
      </c>
      <c r="E66" s="30">
        <v>1800</v>
      </c>
      <c r="F66" s="30">
        <f t="shared" ref="F66:F74" si="12">E66*1.2</f>
        <v>2160</v>
      </c>
      <c r="G66" s="30">
        <v>1800</v>
      </c>
      <c r="H66" s="30">
        <f t="shared" ref="H66:H74" si="13">G66*1.2</f>
        <v>2160</v>
      </c>
      <c r="I66" s="79" t="s">
        <v>480</v>
      </c>
    </row>
    <row r="67" spans="1:9" ht="112.65" customHeight="1">
      <c r="B67" s="36" t="s">
        <v>481</v>
      </c>
      <c r="C67" s="27" t="s">
        <v>482</v>
      </c>
      <c r="D67" s="30">
        <v>900</v>
      </c>
      <c r="E67" s="30">
        <v>900</v>
      </c>
      <c r="F67" s="30">
        <f t="shared" si="12"/>
        <v>1080</v>
      </c>
      <c r="G67" s="30">
        <v>900</v>
      </c>
      <c r="H67" s="30">
        <f t="shared" si="13"/>
        <v>1080</v>
      </c>
      <c r="I67" s="79" t="s">
        <v>483</v>
      </c>
    </row>
    <row r="68" spans="1:9" ht="77.400000000000006" customHeight="1">
      <c r="B68" s="36" t="s">
        <v>484</v>
      </c>
      <c r="C68" s="27" t="s">
        <v>485</v>
      </c>
      <c r="D68" s="30">
        <v>900</v>
      </c>
      <c r="E68" s="30">
        <v>900</v>
      </c>
      <c r="F68" s="30">
        <f t="shared" si="12"/>
        <v>1080</v>
      </c>
      <c r="G68" s="30">
        <v>900</v>
      </c>
      <c r="H68" s="30">
        <f t="shared" si="13"/>
        <v>1080</v>
      </c>
      <c r="I68" s="79" t="s">
        <v>486</v>
      </c>
    </row>
    <row r="69" spans="1:9" ht="57.75" customHeight="1">
      <c r="B69" s="36" t="s">
        <v>487</v>
      </c>
      <c r="C69" s="27" t="s">
        <v>487</v>
      </c>
      <c r="D69" s="30">
        <v>480</v>
      </c>
      <c r="E69" s="30">
        <v>480</v>
      </c>
      <c r="F69" s="30">
        <f t="shared" si="12"/>
        <v>576</v>
      </c>
      <c r="G69" s="30">
        <v>480</v>
      </c>
      <c r="H69" s="30">
        <f t="shared" si="13"/>
        <v>576</v>
      </c>
      <c r="I69" s="79" t="s">
        <v>488</v>
      </c>
    </row>
    <row r="70" spans="1:9" ht="165.75" customHeight="1">
      <c r="B70" s="36" t="s">
        <v>489</v>
      </c>
      <c r="C70" s="27" t="s">
        <v>489</v>
      </c>
      <c r="D70" s="30">
        <v>1400</v>
      </c>
      <c r="E70" s="30">
        <v>1400</v>
      </c>
      <c r="F70" s="30">
        <f t="shared" si="12"/>
        <v>1680</v>
      </c>
      <c r="G70" s="30">
        <v>1400</v>
      </c>
      <c r="H70" s="30">
        <f t="shared" si="13"/>
        <v>1680</v>
      </c>
      <c r="I70" s="79" t="s">
        <v>490</v>
      </c>
    </row>
    <row r="71" spans="1:9" ht="165.75" customHeight="1">
      <c r="B71" s="36" t="s">
        <v>508</v>
      </c>
      <c r="C71" s="27" t="s">
        <v>508</v>
      </c>
      <c r="D71" s="30">
        <v>1870</v>
      </c>
      <c r="E71" s="30">
        <v>1870</v>
      </c>
      <c r="F71" s="30">
        <f t="shared" si="12"/>
        <v>2244</v>
      </c>
      <c r="G71" s="30">
        <v>1870</v>
      </c>
      <c r="H71" s="30">
        <f t="shared" si="13"/>
        <v>2244</v>
      </c>
      <c r="I71" s="79" t="s">
        <v>509</v>
      </c>
    </row>
    <row r="72" spans="1:9" ht="165.75" customHeight="1">
      <c r="B72" s="36" t="s">
        <v>491</v>
      </c>
      <c r="C72" s="27" t="s">
        <v>491</v>
      </c>
      <c r="D72" s="30">
        <v>1400</v>
      </c>
      <c r="E72" s="30">
        <v>1400</v>
      </c>
      <c r="F72" s="30">
        <f t="shared" si="12"/>
        <v>1680</v>
      </c>
      <c r="G72" s="30">
        <v>1400</v>
      </c>
      <c r="H72" s="30">
        <f t="shared" si="13"/>
        <v>1680</v>
      </c>
      <c r="I72" s="79" t="s">
        <v>492</v>
      </c>
    </row>
    <row r="73" spans="1:9" ht="72.75" customHeight="1">
      <c r="B73" s="36" t="s">
        <v>493</v>
      </c>
      <c r="C73" s="27" t="s">
        <v>493</v>
      </c>
      <c r="D73" s="30">
        <v>900</v>
      </c>
      <c r="E73" s="30">
        <v>900</v>
      </c>
      <c r="F73" s="30">
        <f t="shared" si="12"/>
        <v>1080</v>
      </c>
      <c r="G73" s="30">
        <v>900</v>
      </c>
      <c r="H73" s="30">
        <f t="shared" si="13"/>
        <v>1080</v>
      </c>
      <c r="I73" s="79" t="s">
        <v>494</v>
      </c>
    </row>
    <row r="74" spans="1:9" ht="85.65" customHeight="1">
      <c r="B74" s="36" t="s">
        <v>495</v>
      </c>
      <c r="C74" s="27" t="s">
        <v>495</v>
      </c>
      <c r="D74" s="30">
        <v>900</v>
      </c>
      <c r="E74" s="30">
        <v>900</v>
      </c>
      <c r="F74" s="30">
        <f t="shared" si="12"/>
        <v>1080</v>
      </c>
      <c r="G74" s="30">
        <v>900</v>
      </c>
      <c r="H74" s="30">
        <f t="shared" si="13"/>
        <v>1080</v>
      </c>
      <c r="I74" s="79" t="s">
        <v>496</v>
      </c>
    </row>
    <row r="75" spans="1:9">
      <c r="B75" s="29" t="s">
        <v>59</v>
      </c>
      <c r="C75" s="26"/>
      <c r="D75" s="43"/>
      <c r="E75" s="43"/>
      <c r="F75" s="43"/>
      <c r="G75" s="43"/>
      <c r="H75" s="43"/>
      <c r="I75" s="78"/>
    </row>
    <row r="76" spans="1:9">
      <c r="B76" s="38" t="s">
        <v>60</v>
      </c>
      <c r="C76" s="27" t="s">
        <v>60</v>
      </c>
      <c r="D76" s="30">
        <v>900</v>
      </c>
      <c r="E76" s="30">
        <v>900</v>
      </c>
      <c r="F76" s="30">
        <f>E76*1.2</f>
        <v>1080</v>
      </c>
      <c r="G76" s="30">
        <v>900</v>
      </c>
      <c r="H76" s="30">
        <f>G76*1.2</f>
        <v>1080</v>
      </c>
      <c r="I76" s="79" t="s">
        <v>60</v>
      </c>
    </row>
    <row r="77" spans="1:9">
      <c r="B77" s="38" t="s">
        <v>61</v>
      </c>
      <c r="C77" s="27" t="s">
        <v>61</v>
      </c>
      <c r="D77" s="30">
        <v>1400</v>
      </c>
      <c r="E77" s="30">
        <v>1400</v>
      </c>
      <c r="F77" s="30">
        <f t="shared" ref="F77:F79" si="14">E77*1.2</f>
        <v>1680</v>
      </c>
      <c r="G77" s="30">
        <v>1400</v>
      </c>
      <c r="H77" s="30">
        <f t="shared" ref="H77:H79" si="15">G77*1.2</f>
        <v>1680</v>
      </c>
      <c r="I77" s="79" t="s">
        <v>61</v>
      </c>
    </row>
    <row r="78" spans="1:9">
      <c r="B78" s="38" t="s">
        <v>62</v>
      </c>
      <c r="C78" s="27" t="s">
        <v>62</v>
      </c>
      <c r="D78" s="30">
        <v>900</v>
      </c>
      <c r="E78" s="30">
        <v>900</v>
      </c>
      <c r="F78" s="30">
        <f t="shared" si="14"/>
        <v>1080</v>
      </c>
      <c r="G78" s="30">
        <v>900</v>
      </c>
      <c r="H78" s="30">
        <f t="shared" si="15"/>
        <v>1080</v>
      </c>
      <c r="I78" s="79" t="s">
        <v>62</v>
      </c>
    </row>
    <row r="79" spans="1:9">
      <c r="B79" s="38" t="s">
        <v>63</v>
      </c>
      <c r="C79" s="27" t="s">
        <v>63</v>
      </c>
      <c r="D79" s="30">
        <v>900</v>
      </c>
      <c r="E79" s="30">
        <v>900</v>
      </c>
      <c r="F79" s="30">
        <f t="shared" si="14"/>
        <v>1080</v>
      </c>
      <c r="G79" s="30">
        <v>900</v>
      </c>
      <c r="H79" s="30">
        <f t="shared" si="15"/>
        <v>1080</v>
      </c>
      <c r="I79" s="79" t="s">
        <v>63</v>
      </c>
    </row>
    <row r="80" spans="1:9">
      <c r="A80" s="24"/>
      <c r="C80" s="5"/>
      <c r="D80" s="40"/>
      <c r="E80" s="40"/>
      <c r="F80" s="40"/>
      <c r="G80" s="40"/>
      <c r="H80" s="40"/>
      <c r="I80" s="56"/>
    </row>
    <row r="81" spans="1:9">
      <c r="A81" s="28" t="s">
        <v>83</v>
      </c>
      <c r="B81" s="28"/>
      <c r="C81" s="25"/>
      <c r="D81" s="41"/>
      <c r="E81" s="41"/>
      <c r="F81" s="41"/>
      <c r="G81" s="41"/>
      <c r="H81" s="41"/>
      <c r="I81" s="77"/>
    </row>
    <row r="82" spans="1:9" ht="22.65" customHeight="1">
      <c r="A82" s="24"/>
      <c r="B82" s="29" t="s">
        <v>84</v>
      </c>
      <c r="C82" s="26"/>
      <c r="D82" s="42"/>
      <c r="E82" s="42"/>
      <c r="F82" s="42"/>
      <c r="G82" s="42"/>
      <c r="H82" s="42"/>
      <c r="I82" s="78"/>
    </row>
    <row r="83" spans="1:9" ht="144">
      <c r="A83" s="24"/>
      <c r="B83" s="38" t="s">
        <v>85</v>
      </c>
      <c r="C83" s="27" t="s">
        <v>124</v>
      </c>
      <c r="D83" s="30">
        <v>2</v>
      </c>
      <c r="E83" s="30">
        <v>1</v>
      </c>
      <c r="F83" s="30">
        <f>E83*1.2</f>
        <v>1.2</v>
      </c>
      <c r="G83" s="30">
        <v>1</v>
      </c>
      <c r="H83" s="30">
        <f>G83*1.2</f>
        <v>1.2</v>
      </c>
      <c r="I83" s="79" t="s">
        <v>551</v>
      </c>
    </row>
    <row r="84" spans="1:9" ht="144">
      <c r="A84" s="24"/>
      <c r="B84" s="38" t="s">
        <v>86</v>
      </c>
      <c r="C84" s="27" t="s">
        <v>124</v>
      </c>
      <c r="D84" s="30">
        <v>2</v>
      </c>
      <c r="E84" s="30">
        <v>1</v>
      </c>
      <c r="F84" s="30">
        <f t="shared" ref="F84:F86" si="16">E84*1.2</f>
        <v>1.2</v>
      </c>
      <c r="G84" s="30">
        <v>1</v>
      </c>
      <c r="H84" s="30">
        <f t="shared" ref="H84:H88" si="17">G84*1.2</f>
        <v>1.2</v>
      </c>
      <c r="I84" s="79" t="s">
        <v>552</v>
      </c>
    </row>
    <row r="85" spans="1:9" ht="144">
      <c r="A85" s="24"/>
      <c r="B85" s="38" t="s">
        <v>87</v>
      </c>
      <c r="C85" s="27" t="s">
        <v>124</v>
      </c>
      <c r="D85" s="30">
        <v>2</v>
      </c>
      <c r="E85" s="30">
        <v>1</v>
      </c>
      <c r="F85" s="30">
        <f t="shared" si="16"/>
        <v>1.2</v>
      </c>
      <c r="G85" s="30">
        <v>1</v>
      </c>
      <c r="H85" s="30">
        <f t="shared" si="17"/>
        <v>1.2</v>
      </c>
      <c r="I85" s="79" t="s">
        <v>555</v>
      </c>
    </row>
    <row r="86" spans="1:9" ht="144">
      <c r="A86" s="24"/>
      <c r="B86" s="38" t="s">
        <v>88</v>
      </c>
      <c r="C86" s="27" t="s">
        <v>124</v>
      </c>
      <c r="D86" s="30">
        <v>2</v>
      </c>
      <c r="E86" s="30">
        <v>1</v>
      </c>
      <c r="F86" s="30">
        <f t="shared" si="16"/>
        <v>1.2</v>
      </c>
      <c r="G86" s="30">
        <v>1</v>
      </c>
      <c r="H86" s="30">
        <f t="shared" si="17"/>
        <v>1.2</v>
      </c>
      <c r="I86" s="79" t="s">
        <v>553</v>
      </c>
    </row>
    <row r="87" spans="1:9" ht="72">
      <c r="A87" s="24"/>
      <c r="B87" s="38" t="s">
        <v>89</v>
      </c>
      <c r="C87" s="48" t="s">
        <v>514</v>
      </c>
      <c r="D87" s="30">
        <v>15</v>
      </c>
      <c r="E87" s="30">
        <v>4.67</v>
      </c>
      <c r="F87" s="30">
        <f t="shared" ref="F87:F88" si="18">E87*1.2</f>
        <v>5.6040000000000001</v>
      </c>
      <c r="G87" s="30">
        <v>4.67</v>
      </c>
      <c r="H87" s="30">
        <f t="shared" si="17"/>
        <v>5.6040000000000001</v>
      </c>
      <c r="I87" s="79" t="s">
        <v>554</v>
      </c>
    </row>
    <row r="88" spans="1:9" ht="92.4" customHeight="1">
      <c r="A88" s="24"/>
      <c r="B88" s="38" t="s">
        <v>550</v>
      </c>
      <c r="C88" s="48" t="s">
        <v>516</v>
      </c>
      <c r="D88" s="30">
        <v>0.12</v>
      </c>
      <c r="E88" s="30">
        <v>0.12</v>
      </c>
      <c r="F88" s="30">
        <f t="shared" si="18"/>
        <v>0.14399999999999999</v>
      </c>
      <c r="G88" s="30">
        <v>0.12</v>
      </c>
      <c r="H88" s="30">
        <f t="shared" si="17"/>
        <v>0.14399999999999999</v>
      </c>
      <c r="I88" s="79" t="s">
        <v>517</v>
      </c>
    </row>
    <row r="89" spans="1:9">
      <c r="A89" s="24"/>
      <c r="C89" s="5"/>
      <c r="D89" s="40"/>
      <c r="E89" s="40"/>
      <c r="F89" s="40"/>
      <c r="G89" s="40"/>
      <c r="H89" s="40"/>
      <c r="I89" s="56"/>
    </row>
    <row r="90" spans="1:9">
      <c r="A90" s="28" t="s">
        <v>55</v>
      </c>
      <c r="B90" s="28"/>
      <c r="C90" s="25"/>
      <c r="D90" s="41"/>
      <c r="E90" s="41"/>
      <c r="F90" s="41"/>
      <c r="G90" s="41"/>
      <c r="H90" s="41"/>
      <c r="I90" s="77"/>
    </row>
    <row r="91" spans="1:9">
      <c r="A91" s="24"/>
      <c r="B91" s="29" t="s">
        <v>90</v>
      </c>
      <c r="C91" s="26"/>
      <c r="D91" s="42"/>
      <c r="E91" s="42"/>
      <c r="F91" s="42"/>
      <c r="G91" s="42"/>
      <c r="H91" s="42"/>
      <c r="I91" s="78"/>
    </row>
    <row r="92" spans="1:9">
      <c r="A92" s="24"/>
      <c r="B92" s="38" t="s">
        <v>91</v>
      </c>
      <c r="C92" s="53" t="s">
        <v>92</v>
      </c>
      <c r="D92" s="47">
        <v>650</v>
      </c>
      <c r="E92" s="47">
        <v>650</v>
      </c>
      <c r="F92" s="30">
        <f>E92*1.2</f>
        <v>780</v>
      </c>
      <c r="G92" s="47">
        <v>650</v>
      </c>
      <c r="H92" s="30">
        <f>G92*1.2</f>
        <v>780</v>
      </c>
      <c r="I92" s="79"/>
    </row>
    <row r="93" spans="1:9">
      <c r="A93" s="24"/>
      <c r="B93" s="38" t="s">
        <v>93</v>
      </c>
      <c r="C93" s="53" t="s">
        <v>94</v>
      </c>
      <c r="D93" s="47">
        <v>900</v>
      </c>
      <c r="E93" s="47">
        <v>900</v>
      </c>
      <c r="F93" s="30">
        <f t="shared" ref="F93:F105" si="19">E93*1.2</f>
        <v>1080</v>
      </c>
      <c r="G93" s="47">
        <v>900</v>
      </c>
      <c r="H93" s="30">
        <f t="shared" ref="H93:H105" si="20">G93*1.2</f>
        <v>1080</v>
      </c>
      <c r="I93" s="79"/>
    </row>
    <row r="94" spans="1:9">
      <c r="A94" s="24"/>
      <c r="B94" s="38" t="s">
        <v>95</v>
      </c>
      <c r="C94" s="53" t="s">
        <v>96</v>
      </c>
      <c r="D94" s="47">
        <v>650</v>
      </c>
      <c r="E94" s="47">
        <v>650</v>
      </c>
      <c r="F94" s="30">
        <f t="shared" si="19"/>
        <v>780</v>
      </c>
      <c r="G94" s="47">
        <v>650</v>
      </c>
      <c r="H94" s="30">
        <f t="shared" si="20"/>
        <v>780</v>
      </c>
      <c r="I94" s="79"/>
    </row>
    <row r="95" spans="1:9">
      <c r="A95" s="24"/>
      <c r="B95" s="38" t="s">
        <v>68</v>
      </c>
      <c r="C95" s="53" t="s">
        <v>97</v>
      </c>
      <c r="D95" s="47">
        <v>700</v>
      </c>
      <c r="E95" s="47">
        <v>700</v>
      </c>
      <c r="F95" s="30">
        <f t="shared" si="19"/>
        <v>840</v>
      </c>
      <c r="G95" s="47">
        <v>700</v>
      </c>
      <c r="H95" s="30">
        <f t="shared" si="20"/>
        <v>840</v>
      </c>
      <c r="I95" s="79"/>
    </row>
    <row r="96" spans="1:9">
      <c r="A96" s="24"/>
      <c r="B96" s="29" t="s">
        <v>98</v>
      </c>
      <c r="C96" s="26"/>
      <c r="D96" s="44"/>
      <c r="E96" s="42"/>
      <c r="F96" s="42"/>
      <c r="G96" s="42"/>
      <c r="H96" s="42"/>
      <c r="I96" s="78"/>
    </row>
    <row r="97" spans="1:9">
      <c r="A97" s="24"/>
      <c r="B97" s="38" t="s">
        <v>91</v>
      </c>
      <c r="C97" s="53" t="s">
        <v>99</v>
      </c>
      <c r="D97" s="45">
        <v>875</v>
      </c>
      <c r="E97" s="45">
        <v>875</v>
      </c>
      <c r="F97" s="30">
        <f t="shared" si="19"/>
        <v>1050</v>
      </c>
      <c r="G97" s="45">
        <v>875</v>
      </c>
      <c r="H97" s="30">
        <f t="shared" si="20"/>
        <v>1050</v>
      </c>
      <c r="I97" s="79"/>
    </row>
    <row r="98" spans="1:9">
      <c r="A98" s="24"/>
      <c r="B98" s="38" t="s">
        <v>93</v>
      </c>
      <c r="C98" s="53" t="s">
        <v>100</v>
      </c>
      <c r="D98" s="45">
        <v>1250</v>
      </c>
      <c r="E98" s="45">
        <v>1250</v>
      </c>
      <c r="F98" s="30">
        <f t="shared" si="19"/>
        <v>1500</v>
      </c>
      <c r="G98" s="45">
        <v>1250</v>
      </c>
      <c r="H98" s="30">
        <f t="shared" si="20"/>
        <v>1500</v>
      </c>
      <c r="I98" s="79"/>
    </row>
    <row r="99" spans="1:9">
      <c r="A99" s="24"/>
      <c r="B99" s="38" t="s">
        <v>95</v>
      </c>
      <c r="C99" s="53" t="s">
        <v>101</v>
      </c>
      <c r="D99" s="45">
        <v>1400</v>
      </c>
      <c r="E99" s="45">
        <v>1400</v>
      </c>
      <c r="F99" s="30">
        <f t="shared" si="19"/>
        <v>1680</v>
      </c>
      <c r="G99" s="45">
        <v>1400</v>
      </c>
      <c r="H99" s="30">
        <f t="shared" si="20"/>
        <v>1680</v>
      </c>
      <c r="I99" s="79"/>
    </row>
    <row r="100" spans="1:9">
      <c r="A100" s="24"/>
      <c r="B100" s="38" t="s">
        <v>68</v>
      </c>
      <c r="C100" s="53" t="s">
        <v>102</v>
      </c>
      <c r="D100" s="45">
        <v>1400</v>
      </c>
      <c r="E100" s="45">
        <v>1400</v>
      </c>
      <c r="F100" s="30">
        <f t="shared" si="19"/>
        <v>1680</v>
      </c>
      <c r="G100" s="45">
        <v>1400</v>
      </c>
      <c r="H100" s="30">
        <f t="shared" si="20"/>
        <v>1680</v>
      </c>
      <c r="I100" s="79"/>
    </row>
    <row r="101" spans="1:9">
      <c r="A101" s="24"/>
      <c r="B101" s="29" t="s">
        <v>103</v>
      </c>
      <c r="C101" s="26"/>
      <c r="D101" s="46"/>
      <c r="E101" s="46"/>
      <c r="F101" s="42"/>
      <c r="G101" s="46"/>
      <c r="H101" s="42"/>
      <c r="I101" s="78"/>
    </row>
    <row r="102" spans="1:9">
      <c r="A102" s="24"/>
      <c r="B102" s="38" t="s">
        <v>91</v>
      </c>
      <c r="C102" s="53" t="s">
        <v>104</v>
      </c>
      <c r="D102" s="45">
        <v>965</v>
      </c>
      <c r="E102" s="45">
        <v>965</v>
      </c>
      <c r="F102" s="30">
        <f t="shared" si="19"/>
        <v>1158</v>
      </c>
      <c r="G102" s="45">
        <v>965</v>
      </c>
      <c r="H102" s="30">
        <f t="shared" si="20"/>
        <v>1158</v>
      </c>
      <c r="I102" s="79"/>
    </row>
    <row r="103" spans="1:9">
      <c r="A103" s="24"/>
      <c r="B103" s="38" t="s">
        <v>93</v>
      </c>
      <c r="C103" s="53" t="s">
        <v>105</v>
      </c>
      <c r="D103" s="45">
        <v>1446</v>
      </c>
      <c r="E103" s="45">
        <v>1446</v>
      </c>
      <c r="F103" s="30">
        <f t="shared" si="19"/>
        <v>1735.2</v>
      </c>
      <c r="G103" s="45">
        <v>1446</v>
      </c>
      <c r="H103" s="30">
        <f t="shared" si="20"/>
        <v>1735.2</v>
      </c>
      <c r="I103" s="79"/>
    </row>
    <row r="104" spans="1:9">
      <c r="A104" s="24"/>
      <c r="B104" s="38" t="s">
        <v>95</v>
      </c>
      <c r="C104" s="53" t="s">
        <v>106</v>
      </c>
      <c r="D104" s="45">
        <v>1626</v>
      </c>
      <c r="E104" s="45">
        <v>1626</v>
      </c>
      <c r="F104" s="30">
        <f t="shared" si="19"/>
        <v>1951.1999999999998</v>
      </c>
      <c r="G104" s="45">
        <v>1626</v>
      </c>
      <c r="H104" s="30">
        <f t="shared" si="20"/>
        <v>1951.1999999999998</v>
      </c>
      <c r="I104" s="79"/>
    </row>
    <row r="105" spans="1:9">
      <c r="A105" s="24"/>
      <c r="B105" s="38" t="s">
        <v>68</v>
      </c>
      <c r="C105" s="53" t="s">
        <v>107</v>
      </c>
      <c r="D105" s="45">
        <v>1626</v>
      </c>
      <c r="E105" s="45">
        <v>1626</v>
      </c>
      <c r="F105" s="30">
        <f t="shared" si="19"/>
        <v>1951.1999999999998</v>
      </c>
      <c r="G105" s="45">
        <v>1626</v>
      </c>
      <c r="H105" s="30">
        <f t="shared" si="20"/>
        <v>1951.1999999999998</v>
      </c>
      <c r="I105" s="79"/>
    </row>
    <row r="106" spans="1:9">
      <c r="A106" s="24"/>
      <c r="C106" s="5"/>
      <c r="D106" s="40"/>
      <c r="E106" s="40"/>
      <c r="F106" s="40"/>
      <c r="G106" s="40"/>
      <c r="H106" s="40"/>
      <c r="I106" s="56"/>
    </row>
    <row r="107" spans="1:9" ht="26.4" customHeight="1">
      <c r="A107" s="24"/>
      <c r="B107" s="29" t="s">
        <v>69</v>
      </c>
      <c r="C107" s="26"/>
      <c r="D107" s="42"/>
      <c r="E107" s="42"/>
      <c r="F107" s="42"/>
      <c r="G107" s="42"/>
      <c r="H107" s="42"/>
      <c r="I107" s="78"/>
    </row>
    <row r="108" spans="1:9" ht="57.6">
      <c r="A108" s="24"/>
      <c r="B108" s="38" t="s">
        <v>475</v>
      </c>
      <c r="C108" s="48" t="s">
        <v>513</v>
      </c>
      <c r="D108" s="30">
        <v>51</v>
      </c>
      <c r="E108" s="30">
        <v>13.21</v>
      </c>
      <c r="F108" s="30">
        <f t="shared" ref="F108:H108" si="21">E108*1.2</f>
        <v>15.852</v>
      </c>
      <c r="G108" s="30">
        <v>13.21</v>
      </c>
      <c r="H108" s="30">
        <f t="shared" si="21"/>
        <v>15.852</v>
      </c>
      <c r="I108" s="79" t="s">
        <v>510</v>
      </c>
    </row>
    <row r="109" spans="1:9" ht="72">
      <c r="A109" s="24"/>
      <c r="B109" s="38" t="s">
        <v>475</v>
      </c>
      <c r="C109" s="48" t="s">
        <v>512</v>
      </c>
      <c r="D109" s="30">
        <v>0.41</v>
      </c>
      <c r="E109" s="30">
        <v>0.41</v>
      </c>
      <c r="F109" s="30">
        <f t="shared" ref="F109:F110" si="22">E109*1.2</f>
        <v>0.49199999999999994</v>
      </c>
      <c r="G109" s="30">
        <v>0.41</v>
      </c>
      <c r="H109" s="30">
        <f t="shared" ref="H109:H110" si="23">G109*1.2</f>
        <v>0.49199999999999994</v>
      </c>
      <c r="I109" s="79" t="s">
        <v>511</v>
      </c>
    </row>
    <row r="110" spans="1:9" ht="57.6">
      <c r="A110" s="24"/>
      <c r="B110" s="38" t="s">
        <v>476</v>
      </c>
      <c r="C110" s="48" t="s">
        <v>514</v>
      </c>
      <c r="D110" s="30">
        <v>15</v>
      </c>
      <c r="E110" s="30">
        <v>4.67</v>
      </c>
      <c r="F110" s="30">
        <f t="shared" si="22"/>
        <v>5.6040000000000001</v>
      </c>
      <c r="G110" s="30">
        <v>4.67</v>
      </c>
      <c r="H110" s="30">
        <f t="shared" si="23"/>
        <v>5.6040000000000001</v>
      </c>
      <c r="I110" s="79" t="s">
        <v>515</v>
      </c>
    </row>
    <row r="111" spans="1:9" ht="72">
      <c r="A111" s="24"/>
      <c r="B111" s="38" t="s">
        <v>476</v>
      </c>
      <c r="C111" s="48" t="s">
        <v>516</v>
      </c>
      <c r="D111" s="30">
        <v>0.12</v>
      </c>
      <c r="E111" s="30">
        <v>0.12</v>
      </c>
      <c r="F111" s="30">
        <f t="shared" ref="F111:F112" si="24">E111*1.2</f>
        <v>0.14399999999999999</v>
      </c>
      <c r="G111" s="30">
        <v>0.12</v>
      </c>
      <c r="H111" s="30">
        <f t="shared" ref="H111:H112" si="25">G111*1.2</f>
        <v>0.14399999999999999</v>
      </c>
      <c r="I111" s="79" t="s">
        <v>517</v>
      </c>
    </row>
    <row r="112" spans="1:9" ht="57.6">
      <c r="A112" s="24"/>
      <c r="B112" s="38" t="s">
        <v>477</v>
      </c>
      <c r="C112" s="48" t="s">
        <v>519</v>
      </c>
      <c r="D112" s="30">
        <v>7.83</v>
      </c>
      <c r="E112" s="30">
        <v>2.75</v>
      </c>
      <c r="F112" s="30">
        <f t="shared" si="24"/>
        <v>3.3</v>
      </c>
      <c r="G112" s="30">
        <v>2.75</v>
      </c>
      <c r="H112" s="30">
        <f t="shared" si="25"/>
        <v>3.3</v>
      </c>
      <c r="I112" s="79" t="s">
        <v>518</v>
      </c>
    </row>
    <row r="113" spans="1:9" ht="72">
      <c r="A113" s="24"/>
      <c r="B113" s="38" t="s">
        <v>477</v>
      </c>
      <c r="C113" s="48" t="s">
        <v>520</v>
      </c>
      <c r="D113" s="30">
        <v>7.0000000000000007E-2</v>
      </c>
      <c r="E113" s="30">
        <v>7.0000000000000007E-2</v>
      </c>
      <c r="F113" s="30">
        <f t="shared" ref="F113" si="26">E113*1.2</f>
        <v>8.4000000000000005E-2</v>
      </c>
      <c r="G113" s="30">
        <v>7.0000000000000007E-2</v>
      </c>
      <c r="H113" s="30">
        <f t="shared" ref="H113" si="27">G113*1.2</f>
        <v>8.4000000000000005E-2</v>
      </c>
      <c r="I113" s="79" t="s">
        <v>478</v>
      </c>
    </row>
    <row r="114" spans="1:9">
      <c r="A114" s="24"/>
      <c r="C114" s="5"/>
      <c r="D114" s="40"/>
      <c r="E114" s="40"/>
      <c r="F114" s="40"/>
      <c r="G114" s="40"/>
      <c r="H114" s="40"/>
      <c r="I114" s="56"/>
    </row>
    <row r="115" spans="1:9">
      <c r="A115" s="24"/>
      <c r="B115" s="29" t="s">
        <v>65</v>
      </c>
      <c r="C115" s="26"/>
      <c r="D115" s="42"/>
      <c r="E115" s="42"/>
      <c r="F115" s="42"/>
      <c r="G115" s="42"/>
      <c r="H115" s="42"/>
      <c r="I115" s="78"/>
    </row>
    <row r="116" spans="1:9" customFormat="1" ht="72">
      <c r="A116" s="2"/>
      <c r="B116" s="38" t="s">
        <v>38</v>
      </c>
      <c r="C116" s="27" t="s">
        <v>521</v>
      </c>
      <c r="D116" s="30">
        <v>30</v>
      </c>
      <c r="E116" s="30">
        <v>30</v>
      </c>
      <c r="F116" s="30">
        <f>E116*1.2</f>
        <v>36</v>
      </c>
      <c r="G116" s="30">
        <v>30</v>
      </c>
      <c r="H116" s="30">
        <f>G116*1.2</f>
        <v>36</v>
      </c>
      <c r="I116" s="79" t="s">
        <v>522</v>
      </c>
    </row>
    <row r="117" spans="1:9" customFormat="1" ht="28.8">
      <c r="A117" s="2"/>
      <c r="B117" s="38" t="s">
        <v>66</v>
      </c>
      <c r="C117" s="27" t="s">
        <v>236</v>
      </c>
      <c r="D117" s="37">
        <v>3.6999999999999998E-2</v>
      </c>
      <c r="E117" s="37">
        <v>3.6999999999999998E-2</v>
      </c>
      <c r="F117" s="37">
        <f t="shared" ref="F117" si="28">E117*1.2</f>
        <v>4.4399999999999995E-2</v>
      </c>
      <c r="G117" s="37">
        <v>3.6999999999999998E-2</v>
      </c>
      <c r="H117" s="37">
        <f t="shared" ref="H117" si="29">G117*1.2</f>
        <v>4.4399999999999995E-2</v>
      </c>
      <c r="I117" s="79" t="s">
        <v>424</v>
      </c>
    </row>
    <row r="118" spans="1:9" customFormat="1" ht="28.8">
      <c r="A118" s="2"/>
      <c r="B118" s="38" t="s">
        <v>33</v>
      </c>
      <c r="C118" s="27" t="s">
        <v>236</v>
      </c>
      <c r="D118" s="37">
        <v>3.6999999999999998E-2</v>
      </c>
      <c r="E118" s="37">
        <v>3.6999999999999998E-2</v>
      </c>
      <c r="F118" s="37">
        <f t="shared" ref="F118" si="30">E118*1.2</f>
        <v>4.4399999999999995E-2</v>
      </c>
      <c r="G118" s="37">
        <v>3.6999999999999998E-2</v>
      </c>
      <c r="H118" s="37">
        <f t="shared" ref="H118" si="31">G118*1.2</f>
        <v>4.4399999999999995E-2</v>
      </c>
      <c r="I118" s="79" t="s">
        <v>424</v>
      </c>
    </row>
    <row r="119" spans="1:9" customFormat="1" ht="28.8">
      <c r="A119" s="2"/>
      <c r="B119" s="38" t="s">
        <v>34</v>
      </c>
      <c r="C119" s="27" t="s">
        <v>236</v>
      </c>
      <c r="D119" s="37">
        <v>3.6999999999999998E-2</v>
      </c>
      <c r="E119" s="37">
        <v>3.6999999999999998E-2</v>
      </c>
      <c r="F119" s="37">
        <f t="shared" ref="F119:F122" si="32">E119*1.2</f>
        <v>4.4399999999999995E-2</v>
      </c>
      <c r="G119" s="37">
        <v>3.6999999999999998E-2</v>
      </c>
      <c r="H119" s="37">
        <f t="shared" ref="H119:H122" si="33">G119*1.2</f>
        <v>4.4399999999999995E-2</v>
      </c>
      <c r="I119" s="79" t="s">
        <v>424</v>
      </c>
    </row>
    <row r="120" spans="1:9" customFormat="1" ht="28.8">
      <c r="A120" s="2"/>
      <c r="B120" s="38" t="s">
        <v>35</v>
      </c>
      <c r="C120" s="27" t="s">
        <v>236</v>
      </c>
      <c r="D120" s="37">
        <v>3.6999999999999998E-2</v>
      </c>
      <c r="E120" s="37">
        <v>3.6999999999999998E-2</v>
      </c>
      <c r="F120" s="37">
        <f t="shared" si="32"/>
        <v>4.4399999999999995E-2</v>
      </c>
      <c r="G120" s="37">
        <v>3.6999999999999998E-2</v>
      </c>
      <c r="H120" s="37">
        <f t="shared" si="33"/>
        <v>4.4399999999999995E-2</v>
      </c>
      <c r="I120" s="79" t="s">
        <v>424</v>
      </c>
    </row>
    <row r="121" spans="1:9" customFormat="1" ht="28.8">
      <c r="A121" s="2"/>
      <c r="B121" s="38" t="s">
        <v>36</v>
      </c>
      <c r="C121" s="27" t="s">
        <v>236</v>
      </c>
      <c r="D121" s="37">
        <v>3.6999999999999998E-2</v>
      </c>
      <c r="E121" s="37">
        <v>3.6999999999999998E-2</v>
      </c>
      <c r="F121" s="37">
        <f t="shared" si="32"/>
        <v>4.4399999999999995E-2</v>
      </c>
      <c r="G121" s="37">
        <v>3.6999999999999998E-2</v>
      </c>
      <c r="H121" s="37">
        <f t="shared" si="33"/>
        <v>4.4399999999999995E-2</v>
      </c>
      <c r="I121" s="79" t="s">
        <v>424</v>
      </c>
    </row>
    <row r="122" spans="1:9" customFormat="1" ht="28.8">
      <c r="A122" s="2"/>
      <c r="B122" s="38" t="s">
        <v>37</v>
      </c>
      <c r="C122" s="27" t="s">
        <v>236</v>
      </c>
      <c r="D122" s="37">
        <v>3.6999999999999998E-2</v>
      </c>
      <c r="E122" s="37">
        <v>3.6999999999999998E-2</v>
      </c>
      <c r="F122" s="37">
        <f t="shared" si="32"/>
        <v>4.4399999999999995E-2</v>
      </c>
      <c r="G122" s="37">
        <v>3.6999999999999998E-2</v>
      </c>
      <c r="H122" s="37">
        <f t="shared" si="33"/>
        <v>4.4399999999999995E-2</v>
      </c>
      <c r="I122" s="79" t="s">
        <v>424</v>
      </c>
    </row>
    <row r="123" spans="1:9" customFormat="1" ht="72">
      <c r="A123" s="2"/>
      <c r="B123" s="38" t="s">
        <v>39</v>
      </c>
      <c r="C123" s="27" t="s">
        <v>523</v>
      </c>
      <c r="D123" s="30">
        <v>30</v>
      </c>
      <c r="E123" s="30">
        <v>30</v>
      </c>
      <c r="F123" s="30">
        <f>E123*1.2</f>
        <v>36</v>
      </c>
      <c r="G123" s="30">
        <v>30</v>
      </c>
      <c r="H123" s="30">
        <f>G123*1.2</f>
        <v>36</v>
      </c>
      <c r="I123" s="79" t="s">
        <v>524</v>
      </c>
    </row>
    <row r="124" spans="1:9" customFormat="1" ht="28.8">
      <c r="A124" s="2"/>
      <c r="B124" s="38" t="s">
        <v>40</v>
      </c>
      <c r="C124" s="27" t="s">
        <v>40</v>
      </c>
      <c r="D124" s="37">
        <v>3.0000000000000001E-3</v>
      </c>
      <c r="E124" s="37">
        <v>3.0000000000000001E-3</v>
      </c>
      <c r="F124" s="50">
        <f t="shared" ref="F124" si="34">E124*1.2</f>
        <v>3.5999999999999999E-3</v>
      </c>
      <c r="G124" s="37">
        <v>3.0000000000000001E-3</v>
      </c>
      <c r="H124" s="51">
        <f t="shared" ref="H124" si="35">G124*1.2</f>
        <v>3.5999999999999999E-3</v>
      </c>
      <c r="I124" s="79" t="s">
        <v>438</v>
      </c>
    </row>
    <row r="125" spans="1:9" customFormat="1" ht="28.8">
      <c r="A125" s="2"/>
      <c r="B125" s="38" t="s">
        <v>41</v>
      </c>
      <c r="C125" s="27" t="s">
        <v>40</v>
      </c>
      <c r="D125" s="37">
        <v>3.0000000000000001E-3</v>
      </c>
      <c r="E125" s="37">
        <v>3.0000000000000001E-3</v>
      </c>
      <c r="F125" s="37">
        <f t="shared" ref="F125:F129" si="36">E125*1.2</f>
        <v>3.5999999999999999E-3</v>
      </c>
      <c r="G125" s="37">
        <v>3.0000000000000001E-3</v>
      </c>
      <c r="H125" s="51">
        <f t="shared" ref="H125:H129" si="37">G125*1.2</f>
        <v>3.5999999999999999E-3</v>
      </c>
      <c r="I125" s="79" t="s">
        <v>438</v>
      </c>
    </row>
    <row r="126" spans="1:9" customFormat="1" ht="28.8">
      <c r="A126" s="2"/>
      <c r="B126" s="38" t="s">
        <v>42</v>
      </c>
      <c r="C126" s="27" t="s">
        <v>40</v>
      </c>
      <c r="D126" s="37">
        <v>3.0000000000000001E-3</v>
      </c>
      <c r="E126" s="37">
        <v>3.0000000000000001E-3</v>
      </c>
      <c r="F126" s="50">
        <f t="shared" si="36"/>
        <v>3.5999999999999999E-3</v>
      </c>
      <c r="G126" s="37">
        <v>3.0000000000000001E-3</v>
      </c>
      <c r="H126" s="51">
        <f t="shared" si="37"/>
        <v>3.5999999999999999E-3</v>
      </c>
      <c r="I126" s="79" t="s">
        <v>438</v>
      </c>
    </row>
    <row r="127" spans="1:9" customFormat="1" ht="28.8">
      <c r="A127" s="2"/>
      <c r="B127" s="38" t="s">
        <v>43</v>
      </c>
      <c r="C127" s="27" t="s">
        <v>40</v>
      </c>
      <c r="D127" s="37">
        <v>3.0000000000000001E-3</v>
      </c>
      <c r="E127" s="37">
        <v>3.0000000000000001E-3</v>
      </c>
      <c r="F127" s="50">
        <f t="shared" si="36"/>
        <v>3.5999999999999999E-3</v>
      </c>
      <c r="G127" s="37">
        <v>3.0000000000000001E-3</v>
      </c>
      <c r="H127" s="51">
        <f t="shared" si="37"/>
        <v>3.5999999999999999E-3</v>
      </c>
      <c r="I127" s="79" t="s">
        <v>438</v>
      </c>
    </row>
    <row r="128" spans="1:9" customFormat="1" ht="28.8">
      <c r="A128" s="2"/>
      <c r="B128" s="38" t="s">
        <v>44</v>
      </c>
      <c r="C128" s="27" t="s">
        <v>40</v>
      </c>
      <c r="D128" s="37">
        <v>3.0000000000000001E-3</v>
      </c>
      <c r="E128" s="37">
        <v>3.0000000000000001E-3</v>
      </c>
      <c r="F128" s="50">
        <f t="shared" si="36"/>
        <v>3.5999999999999999E-3</v>
      </c>
      <c r="G128" s="37">
        <v>3.0000000000000001E-3</v>
      </c>
      <c r="H128" s="51">
        <f t="shared" si="37"/>
        <v>3.5999999999999999E-3</v>
      </c>
      <c r="I128" s="79" t="s">
        <v>438</v>
      </c>
    </row>
    <row r="129" spans="1:9" customFormat="1" ht="28.8">
      <c r="A129" s="2"/>
      <c r="B129" s="38" t="s">
        <v>45</v>
      </c>
      <c r="C129" s="27" t="s">
        <v>40</v>
      </c>
      <c r="D129" s="37">
        <v>3.0000000000000001E-3</v>
      </c>
      <c r="E129" s="37">
        <v>3.0000000000000001E-3</v>
      </c>
      <c r="F129" s="50">
        <f t="shared" si="36"/>
        <v>3.5999999999999999E-3</v>
      </c>
      <c r="G129" s="37">
        <v>3.0000000000000001E-3</v>
      </c>
      <c r="H129" s="51">
        <f t="shared" si="37"/>
        <v>3.5999999999999999E-3</v>
      </c>
      <c r="I129" s="79" t="s">
        <v>438</v>
      </c>
    </row>
    <row r="130" spans="1:9" ht="129.6">
      <c r="A130" s="24"/>
      <c r="B130" s="38" t="s">
        <v>411</v>
      </c>
      <c r="C130" s="27" t="s">
        <v>412</v>
      </c>
      <c r="D130" s="30">
        <v>30</v>
      </c>
      <c r="E130" s="30">
        <v>30</v>
      </c>
      <c r="F130" s="30">
        <f>E130*1.2</f>
        <v>36</v>
      </c>
      <c r="G130" s="30">
        <v>30</v>
      </c>
      <c r="H130" s="30">
        <f>G130*1.2</f>
        <v>36</v>
      </c>
      <c r="I130" s="79" t="s">
        <v>432</v>
      </c>
    </row>
    <row r="131" spans="1:9" ht="144">
      <c r="A131" s="24"/>
      <c r="B131" s="38" t="s">
        <v>414</v>
      </c>
      <c r="C131" s="27" t="s">
        <v>413</v>
      </c>
      <c r="D131" s="54">
        <v>100</v>
      </c>
      <c r="E131" s="54">
        <v>100</v>
      </c>
      <c r="F131" s="54">
        <f t="shared" ref="F131:H134" si="38">E131*1.2</f>
        <v>120</v>
      </c>
      <c r="G131" s="54">
        <v>100</v>
      </c>
      <c r="H131" s="54">
        <f t="shared" ref="H131" si="39">G131*1.2</f>
        <v>120</v>
      </c>
      <c r="I131" s="79" t="s">
        <v>433</v>
      </c>
    </row>
    <row r="132" spans="1:9" ht="28.8">
      <c r="A132" s="24"/>
      <c r="B132" s="38" t="s">
        <v>418</v>
      </c>
      <c r="C132" s="27" t="s">
        <v>417</v>
      </c>
      <c r="D132" s="54">
        <v>10</v>
      </c>
      <c r="E132" s="54">
        <v>10</v>
      </c>
      <c r="F132" s="54">
        <f t="shared" si="38"/>
        <v>12</v>
      </c>
      <c r="G132" s="54">
        <v>10</v>
      </c>
      <c r="H132" s="54">
        <f t="shared" si="38"/>
        <v>12</v>
      </c>
      <c r="I132" s="79" t="s">
        <v>434</v>
      </c>
    </row>
    <row r="133" spans="1:9" ht="24.45" customHeight="1">
      <c r="A133" s="24"/>
      <c r="B133" s="38" t="s">
        <v>419</v>
      </c>
      <c r="C133" s="27" t="s">
        <v>417</v>
      </c>
      <c r="D133" s="54">
        <v>25</v>
      </c>
      <c r="E133" s="54">
        <v>25</v>
      </c>
      <c r="F133" s="54">
        <f t="shared" si="38"/>
        <v>30</v>
      </c>
      <c r="G133" s="54">
        <v>25</v>
      </c>
      <c r="H133" s="54">
        <f t="shared" si="38"/>
        <v>30</v>
      </c>
      <c r="I133" s="79" t="s">
        <v>419</v>
      </c>
    </row>
    <row r="134" spans="1:9" ht="28.8">
      <c r="A134" s="24"/>
      <c r="B134" s="38" t="s">
        <v>420</v>
      </c>
      <c r="C134" s="27" t="s">
        <v>129</v>
      </c>
      <c r="D134" s="54">
        <v>30</v>
      </c>
      <c r="E134" s="54">
        <v>30</v>
      </c>
      <c r="F134" s="54">
        <f t="shared" si="38"/>
        <v>36</v>
      </c>
      <c r="G134" s="54">
        <v>30</v>
      </c>
      <c r="H134" s="54">
        <f t="shared" si="38"/>
        <v>36</v>
      </c>
      <c r="I134" s="79" t="s">
        <v>435</v>
      </c>
    </row>
    <row r="135" spans="1:9" ht="26.1" customHeight="1">
      <c r="A135" s="24"/>
      <c r="B135" s="38" t="s">
        <v>421</v>
      </c>
      <c r="C135" s="27" t="s">
        <v>421</v>
      </c>
      <c r="D135" s="30">
        <v>0.01</v>
      </c>
      <c r="E135" s="30">
        <v>0.01</v>
      </c>
      <c r="F135" s="30">
        <f t="shared" ref="F135:H147" si="40">E135*1.2</f>
        <v>1.2E-2</v>
      </c>
      <c r="G135" s="30">
        <v>0.01</v>
      </c>
      <c r="H135" s="30">
        <f t="shared" si="40"/>
        <v>1.2E-2</v>
      </c>
      <c r="I135" s="79" t="s">
        <v>436</v>
      </c>
    </row>
    <row r="136" spans="1:9" ht="26.1" customHeight="1">
      <c r="A136" s="24"/>
      <c r="B136" s="38" t="s">
        <v>415</v>
      </c>
      <c r="C136" s="27" t="s">
        <v>416</v>
      </c>
      <c r="D136" s="30">
        <v>5.28E-2</v>
      </c>
      <c r="E136" s="30">
        <v>5.28E-2</v>
      </c>
      <c r="F136" s="30">
        <f t="shared" si="40"/>
        <v>6.336E-2</v>
      </c>
      <c r="G136" s="30">
        <v>5.28E-2</v>
      </c>
      <c r="H136" s="30">
        <f t="shared" si="40"/>
        <v>6.336E-2</v>
      </c>
      <c r="I136" s="79" t="s">
        <v>437</v>
      </c>
    </row>
    <row r="137" spans="1:9" ht="28.8">
      <c r="A137" s="24"/>
      <c r="B137" s="38" t="s">
        <v>422</v>
      </c>
      <c r="C137" s="27" t="s">
        <v>423</v>
      </c>
      <c r="D137" s="30">
        <v>1.4999999999999999E-2</v>
      </c>
      <c r="E137" s="30">
        <v>1.4999999999999999E-2</v>
      </c>
      <c r="F137" s="30">
        <f t="shared" si="40"/>
        <v>1.7999999999999999E-2</v>
      </c>
      <c r="G137" s="30">
        <v>1.4999999999999999E-2</v>
      </c>
      <c r="H137" s="30">
        <f t="shared" si="40"/>
        <v>1.7999999999999999E-2</v>
      </c>
      <c r="I137" s="79" t="s">
        <v>431</v>
      </c>
    </row>
    <row r="138" spans="1:9" ht="26.1" customHeight="1">
      <c r="A138" s="24"/>
      <c r="B138" s="38" t="s">
        <v>257</v>
      </c>
      <c r="C138" s="27" t="s">
        <v>257</v>
      </c>
      <c r="D138" s="30">
        <v>0</v>
      </c>
      <c r="E138" s="30">
        <v>0</v>
      </c>
      <c r="F138" s="30">
        <v>0</v>
      </c>
      <c r="G138" s="30">
        <v>0</v>
      </c>
      <c r="H138" s="30">
        <v>0</v>
      </c>
      <c r="I138" s="79" t="s">
        <v>430</v>
      </c>
    </row>
    <row r="139" spans="1:9">
      <c r="A139" s="24"/>
      <c r="B139" s="38" t="s">
        <v>425</v>
      </c>
      <c r="C139" s="27" t="s">
        <v>425</v>
      </c>
      <c r="D139" s="30">
        <v>50</v>
      </c>
      <c r="E139" s="30">
        <v>50</v>
      </c>
      <c r="F139" s="30">
        <f t="shared" si="40"/>
        <v>60</v>
      </c>
      <c r="G139" s="30">
        <v>50</v>
      </c>
      <c r="H139" s="30">
        <f t="shared" si="40"/>
        <v>60</v>
      </c>
      <c r="I139" s="79" t="s">
        <v>439</v>
      </c>
    </row>
    <row r="140" spans="1:9">
      <c r="A140" s="24"/>
      <c r="B140" s="38" t="s">
        <v>426</v>
      </c>
      <c r="C140" s="27" t="s">
        <v>426</v>
      </c>
      <c r="D140" s="30">
        <v>50</v>
      </c>
      <c r="E140" s="30">
        <v>50</v>
      </c>
      <c r="F140" s="30">
        <f t="shared" ref="F140" si="41">E140*1.2</f>
        <v>60</v>
      </c>
      <c r="G140" s="30">
        <v>50</v>
      </c>
      <c r="H140" s="30">
        <f t="shared" ref="H140" si="42">G140*1.2</f>
        <v>60</v>
      </c>
      <c r="I140" s="79" t="s">
        <v>439</v>
      </c>
    </row>
    <row r="141" spans="1:9" ht="24.45" customHeight="1">
      <c r="A141" s="24"/>
      <c r="B141" s="38" t="s">
        <v>427</v>
      </c>
      <c r="C141" s="27" t="s">
        <v>427</v>
      </c>
      <c r="D141" s="30">
        <v>50</v>
      </c>
      <c r="E141" s="30">
        <v>50</v>
      </c>
      <c r="F141" s="30">
        <f t="shared" ref="F141:H143" si="43">E141*1.2</f>
        <v>60</v>
      </c>
      <c r="G141" s="30">
        <v>50</v>
      </c>
      <c r="H141" s="30">
        <f t="shared" si="43"/>
        <v>60</v>
      </c>
      <c r="I141" s="79" t="s">
        <v>439</v>
      </c>
    </row>
    <row r="142" spans="1:9" ht="23.1" customHeight="1">
      <c r="A142" s="24"/>
      <c r="B142" s="38" t="s">
        <v>428</v>
      </c>
      <c r="C142" s="27" t="s">
        <v>428</v>
      </c>
      <c r="D142" s="30">
        <v>150</v>
      </c>
      <c r="E142" s="30">
        <v>150</v>
      </c>
      <c r="F142" s="30">
        <f t="shared" si="43"/>
        <v>180</v>
      </c>
      <c r="G142" s="30">
        <v>150</v>
      </c>
      <c r="H142" s="30">
        <f t="shared" si="43"/>
        <v>180</v>
      </c>
      <c r="I142" s="79" t="s">
        <v>439</v>
      </c>
    </row>
    <row r="143" spans="1:9">
      <c r="A143" s="24"/>
      <c r="B143" s="38" t="s">
        <v>262</v>
      </c>
      <c r="C143" s="27" t="s">
        <v>429</v>
      </c>
      <c r="D143" s="54">
        <v>700</v>
      </c>
      <c r="E143" s="54">
        <v>700</v>
      </c>
      <c r="F143" s="54">
        <f t="shared" si="43"/>
        <v>840</v>
      </c>
      <c r="G143" s="54">
        <v>700</v>
      </c>
      <c r="H143" s="54">
        <f t="shared" ref="H143" si="44">G143*1.2</f>
        <v>840</v>
      </c>
      <c r="I143" s="79" t="s">
        <v>439</v>
      </c>
    </row>
    <row r="144" spans="1:9">
      <c r="A144" s="24"/>
      <c r="B144" s="38" t="s">
        <v>262</v>
      </c>
      <c r="C144" s="27" t="s">
        <v>258</v>
      </c>
      <c r="D144" s="54">
        <v>400</v>
      </c>
      <c r="E144" s="54">
        <v>400</v>
      </c>
      <c r="F144" s="54">
        <f t="shared" si="40"/>
        <v>480</v>
      </c>
      <c r="G144" s="54">
        <v>400</v>
      </c>
      <c r="H144" s="54">
        <f t="shared" ref="H144:H147" si="45">G144*1.2</f>
        <v>480</v>
      </c>
      <c r="I144" s="79" t="s">
        <v>439</v>
      </c>
    </row>
    <row r="145" spans="1:11" ht="37.35" customHeight="1">
      <c r="A145" s="24"/>
      <c r="B145" s="38" t="s">
        <v>262</v>
      </c>
      <c r="C145" s="27" t="s">
        <v>259</v>
      </c>
      <c r="D145" s="54">
        <v>700</v>
      </c>
      <c r="E145" s="54">
        <v>700</v>
      </c>
      <c r="F145" s="54">
        <f t="shared" si="40"/>
        <v>840</v>
      </c>
      <c r="G145" s="54">
        <v>700</v>
      </c>
      <c r="H145" s="54">
        <f t="shared" si="45"/>
        <v>840</v>
      </c>
      <c r="I145" s="79" t="s">
        <v>439</v>
      </c>
    </row>
    <row r="146" spans="1:11" ht="31.5" customHeight="1">
      <c r="A146" s="24"/>
      <c r="B146" s="38" t="s">
        <v>262</v>
      </c>
      <c r="C146" s="27" t="s">
        <v>260</v>
      </c>
      <c r="D146" s="54">
        <v>400</v>
      </c>
      <c r="E146" s="54">
        <v>400</v>
      </c>
      <c r="F146" s="54">
        <f t="shared" si="40"/>
        <v>480</v>
      </c>
      <c r="G146" s="54">
        <v>400</v>
      </c>
      <c r="H146" s="54">
        <f t="shared" si="45"/>
        <v>480</v>
      </c>
      <c r="I146" s="79" t="s">
        <v>439</v>
      </c>
    </row>
    <row r="147" spans="1:11">
      <c r="A147" s="24"/>
      <c r="B147" s="38" t="s">
        <v>262</v>
      </c>
      <c r="C147" s="27" t="s">
        <v>261</v>
      </c>
      <c r="D147" s="54">
        <v>800</v>
      </c>
      <c r="E147" s="54">
        <v>800</v>
      </c>
      <c r="F147" s="54">
        <f t="shared" si="40"/>
        <v>960</v>
      </c>
      <c r="G147" s="54">
        <v>800</v>
      </c>
      <c r="H147" s="54">
        <f t="shared" si="45"/>
        <v>960</v>
      </c>
      <c r="I147" s="79" t="s">
        <v>439</v>
      </c>
    </row>
    <row r="148" spans="1:11">
      <c r="A148" s="24"/>
      <c r="B148" s="24"/>
      <c r="C148" s="5"/>
      <c r="D148" s="39"/>
      <c r="E148" s="39"/>
      <c r="F148" s="39"/>
      <c r="G148" s="39"/>
      <c r="H148" s="39"/>
      <c r="I148" s="56"/>
      <c r="J148" s="24"/>
      <c r="K148" s="24"/>
    </row>
    <row r="149" spans="1:11">
      <c r="A149" s="28" t="s">
        <v>54</v>
      </c>
      <c r="B149" s="28"/>
      <c r="C149" s="25"/>
      <c r="D149" s="41"/>
      <c r="E149" s="41"/>
      <c r="F149" s="41"/>
      <c r="G149" s="41"/>
      <c r="H149" s="41"/>
      <c r="I149" s="77"/>
    </row>
    <row r="150" spans="1:11">
      <c r="A150" s="24"/>
      <c r="B150" s="29" t="s">
        <v>76</v>
      </c>
      <c r="C150" s="26"/>
      <c r="D150" s="42"/>
      <c r="E150" s="42"/>
      <c r="F150" s="42"/>
      <c r="G150" s="42"/>
      <c r="H150" s="42"/>
      <c r="I150" s="78"/>
    </row>
    <row r="151" spans="1:11" ht="17.7" customHeight="1">
      <c r="A151" s="24"/>
      <c r="B151" s="49" t="s">
        <v>391</v>
      </c>
      <c r="C151" s="52" t="s">
        <v>392</v>
      </c>
      <c r="D151" s="32">
        <v>29</v>
      </c>
      <c r="E151" s="30">
        <v>1</v>
      </c>
      <c r="F151" s="30">
        <f>E151*1.2</f>
        <v>1.2</v>
      </c>
      <c r="G151" s="32">
        <v>29</v>
      </c>
      <c r="H151" s="30">
        <f>G151*1.2</f>
        <v>34.799999999999997</v>
      </c>
      <c r="I151" s="79" t="s">
        <v>390</v>
      </c>
    </row>
    <row r="152" spans="1:11" ht="14.25" customHeight="1">
      <c r="A152" s="24"/>
      <c r="B152" s="106" t="s">
        <v>130</v>
      </c>
      <c r="C152" s="90" t="s">
        <v>389</v>
      </c>
      <c r="D152" s="32">
        <v>59</v>
      </c>
      <c r="E152" s="30">
        <v>15</v>
      </c>
      <c r="F152" s="30">
        <f t="shared" ref="F152:F157" si="46">E152*1.2</f>
        <v>18</v>
      </c>
      <c r="G152" s="32">
        <v>59</v>
      </c>
      <c r="H152" s="30">
        <f>G152*1.2</f>
        <v>70.8</v>
      </c>
      <c r="I152" s="84" t="s">
        <v>453</v>
      </c>
    </row>
    <row r="153" spans="1:11" ht="14.25" customHeight="1">
      <c r="A153" s="24"/>
      <c r="B153" s="107"/>
      <c r="C153" s="91"/>
      <c r="D153" s="32">
        <v>59</v>
      </c>
      <c r="E153" s="30">
        <v>1</v>
      </c>
      <c r="F153" s="30">
        <f t="shared" si="46"/>
        <v>1.2</v>
      </c>
      <c r="G153" s="32">
        <v>59</v>
      </c>
      <c r="H153" s="30">
        <f t="shared" ref="H153:H154" si="47">G153*1.2</f>
        <v>70.8</v>
      </c>
      <c r="I153" s="79" t="s">
        <v>454</v>
      </c>
    </row>
    <row r="154" spans="1:11" ht="14.25" customHeight="1">
      <c r="A154" s="24"/>
      <c r="B154" s="108"/>
      <c r="C154" s="92"/>
      <c r="D154" s="32">
        <v>59</v>
      </c>
      <c r="E154" s="30">
        <v>1</v>
      </c>
      <c r="F154" s="30">
        <f t="shared" si="46"/>
        <v>1.2</v>
      </c>
      <c r="G154" s="32">
        <v>59</v>
      </c>
      <c r="H154" s="30">
        <f t="shared" si="47"/>
        <v>70.8</v>
      </c>
      <c r="I154" s="79" t="s">
        <v>556</v>
      </c>
    </row>
    <row r="155" spans="1:11" ht="14.25" customHeight="1">
      <c r="A155" s="24"/>
      <c r="B155" s="106" t="s">
        <v>130</v>
      </c>
      <c r="C155" s="109" t="s">
        <v>131</v>
      </c>
      <c r="D155" s="32">
        <v>49</v>
      </c>
      <c r="E155" s="30">
        <v>5</v>
      </c>
      <c r="F155" s="30">
        <f t="shared" si="46"/>
        <v>6</v>
      </c>
      <c r="G155" s="32">
        <v>49</v>
      </c>
      <c r="H155" s="30">
        <f>G155*1.2</f>
        <v>58.8</v>
      </c>
      <c r="I155" s="79" t="s">
        <v>453</v>
      </c>
    </row>
    <row r="156" spans="1:11" ht="14.25" customHeight="1">
      <c r="A156" s="24"/>
      <c r="B156" s="107"/>
      <c r="C156" s="110"/>
      <c r="D156" s="32">
        <v>49</v>
      </c>
      <c r="E156" s="30">
        <v>1</v>
      </c>
      <c r="F156" s="30">
        <f t="shared" si="46"/>
        <v>1.2</v>
      </c>
      <c r="G156" s="32">
        <v>49</v>
      </c>
      <c r="H156" s="30">
        <f t="shared" ref="H156:H157" si="48">G156*1.2</f>
        <v>58.8</v>
      </c>
      <c r="I156" s="79" t="s">
        <v>454</v>
      </c>
    </row>
    <row r="157" spans="1:11" ht="14.25" customHeight="1">
      <c r="A157" s="24"/>
      <c r="B157" s="108"/>
      <c r="C157" s="111"/>
      <c r="D157" s="32">
        <v>49</v>
      </c>
      <c r="E157" s="30">
        <v>1</v>
      </c>
      <c r="F157" s="30">
        <f t="shared" si="46"/>
        <v>1.2</v>
      </c>
      <c r="G157" s="32">
        <v>49</v>
      </c>
      <c r="H157" s="30">
        <f t="shared" si="48"/>
        <v>58.8</v>
      </c>
      <c r="I157" s="79" t="s">
        <v>556</v>
      </c>
    </row>
    <row r="158" spans="1:11">
      <c r="A158" s="24"/>
      <c r="B158" s="24"/>
      <c r="C158" s="5"/>
      <c r="D158" s="39"/>
      <c r="E158" s="39"/>
      <c r="F158" s="39"/>
      <c r="G158" s="39"/>
      <c r="H158" s="39"/>
      <c r="I158" s="56"/>
      <c r="J158" s="24"/>
      <c r="K158" s="24"/>
    </row>
    <row r="159" spans="1:11">
      <c r="A159" s="24"/>
      <c r="B159" s="29" t="s">
        <v>77</v>
      </c>
      <c r="C159" s="26"/>
      <c r="D159" s="42"/>
      <c r="E159" s="42"/>
      <c r="F159" s="42"/>
      <c r="G159" s="42"/>
      <c r="H159" s="42"/>
      <c r="I159" s="78"/>
    </row>
    <row r="160" spans="1:11">
      <c r="A160" s="24"/>
      <c r="B160" s="106" t="s">
        <v>132</v>
      </c>
      <c r="C160" s="109" t="s">
        <v>133</v>
      </c>
      <c r="D160" s="30">
        <v>216</v>
      </c>
      <c r="E160" s="30">
        <v>129</v>
      </c>
      <c r="F160" s="30">
        <f t="shared" ref="F160:F171" si="49">E160*1.2</f>
        <v>154.79999999999998</v>
      </c>
      <c r="G160" s="30">
        <v>216</v>
      </c>
      <c r="H160" s="30">
        <f>G160*1.2</f>
        <v>259.2</v>
      </c>
      <c r="I160" s="79" t="s">
        <v>453</v>
      </c>
    </row>
    <row r="161" spans="1:11">
      <c r="A161" s="24"/>
      <c r="B161" s="107"/>
      <c r="C161" s="110"/>
      <c r="D161" s="30">
        <v>216</v>
      </c>
      <c r="E161" s="30">
        <v>102</v>
      </c>
      <c r="F161" s="30">
        <f t="shared" si="49"/>
        <v>122.39999999999999</v>
      </c>
      <c r="G161" s="30">
        <v>216</v>
      </c>
      <c r="H161" s="30">
        <f t="shared" ref="H161:H162" si="50">G161*1.2</f>
        <v>259.2</v>
      </c>
      <c r="I161" s="79" t="s">
        <v>454</v>
      </c>
    </row>
    <row r="162" spans="1:11">
      <c r="A162" s="24"/>
      <c r="B162" s="108"/>
      <c r="C162" s="111"/>
      <c r="D162" s="30">
        <v>216</v>
      </c>
      <c r="E162" s="30">
        <v>73</v>
      </c>
      <c r="F162" s="30">
        <f t="shared" si="49"/>
        <v>87.6</v>
      </c>
      <c r="G162" s="30">
        <v>216</v>
      </c>
      <c r="H162" s="30">
        <f t="shared" si="50"/>
        <v>259.2</v>
      </c>
      <c r="I162" s="79" t="s">
        <v>556</v>
      </c>
    </row>
    <row r="163" spans="1:11">
      <c r="A163" s="24"/>
      <c r="B163" s="106" t="s">
        <v>132</v>
      </c>
      <c r="C163" s="109" t="s">
        <v>134</v>
      </c>
      <c r="D163" s="32">
        <v>399</v>
      </c>
      <c r="E163" s="30">
        <v>289</v>
      </c>
      <c r="F163" s="30">
        <f t="shared" si="49"/>
        <v>346.8</v>
      </c>
      <c r="G163" s="32">
        <v>399</v>
      </c>
      <c r="H163" s="30">
        <f t="shared" ref="H163:H171" si="51">G163*1.2</f>
        <v>478.79999999999995</v>
      </c>
      <c r="I163" s="79" t="s">
        <v>453</v>
      </c>
    </row>
    <row r="164" spans="1:11">
      <c r="A164" s="24"/>
      <c r="B164" s="107"/>
      <c r="C164" s="110"/>
      <c r="D164" s="32">
        <v>399</v>
      </c>
      <c r="E164" s="30">
        <v>259</v>
      </c>
      <c r="F164" s="30">
        <f t="shared" si="49"/>
        <v>310.8</v>
      </c>
      <c r="G164" s="32">
        <v>399</v>
      </c>
      <c r="H164" s="30">
        <f t="shared" si="51"/>
        <v>478.79999999999995</v>
      </c>
      <c r="I164" s="79" t="s">
        <v>454</v>
      </c>
    </row>
    <row r="165" spans="1:11">
      <c r="A165" s="24"/>
      <c r="B165" s="108"/>
      <c r="C165" s="111"/>
      <c r="D165" s="32">
        <v>399</v>
      </c>
      <c r="E165" s="30">
        <v>229</v>
      </c>
      <c r="F165" s="30">
        <f t="shared" si="49"/>
        <v>274.8</v>
      </c>
      <c r="G165" s="32">
        <v>399</v>
      </c>
      <c r="H165" s="30">
        <f t="shared" si="51"/>
        <v>478.79999999999995</v>
      </c>
      <c r="I165" s="79" t="s">
        <v>556</v>
      </c>
    </row>
    <row r="166" spans="1:11">
      <c r="A166" s="24"/>
      <c r="B166" s="106" t="s">
        <v>135</v>
      </c>
      <c r="C166" s="109" t="s">
        <v>136</v>
      </c>
      <c r="D166" s="32">
        <v>225</v>
      </c>
      <c r="E166" s="30">
        <v>129</v>
      </c>
      <c r="F166" s="30">
        <f t="shared" si="49"/>
        <v>154.79999999999998</v>
      </c>
      <c r="G166" s="32">
        <v>225</v>
      </c>
      <c r="H166" s="30">
        <f t="shared" si="51"/>
        <v>270</v>
      </c>
      <c r="I166" s="79" t="s">
        <v>453</v>
      </c>
    </row>
    <row r="167" spans="1:11">
      <c r="A167" s="24"/>
      <c r="B167" s="107"/>
      <c r="C167" s="110"/>
      <c r="D167" s="32">
        <v>225</v>
      </c>
      <c r="E167" s="30">
        <v>99</v>
      </c>
      <c r="F167" s="30">
        <f t="shared" si="49"/>
        <v>118.8</v>
      </c>
      <c r="G167" s="32">
        <v>225</v>
      </c>
      <c r="H167" s="30">
        <f t="shared" si="51"/>
        <v>270</v>
      </c>
      <c r="I167" s="79" t="s">
        <v>454</v>
      </c>
    </row>
    <row r="168" spans="1:11">
      <c r="A168" s="24"/>
      <c r="B168" s="108"/>
      <c r="C168" s="111"/>
      <c r="D168" s="32">
        <v>225</v>
      </c>
      <c r="E168" s="30">
        <v>59</v>
      </c>
      <c r="F168" s="30">
        <f t="shared" si="49"/>
        <v>70.8</v>
      </c>
      <c r="G168" s="32">
        <v>225</v>
      </c>
      <c r="H168" s="30">
        <f t="shared" si="51"/>
        <v>270</v>
      </c>
      <c r="I168" s="79" t="s">
        <v>556</v>
      </c>
    </row>
    <row r="169" spans="1:11">
      <c r="A169" s="24"/>
      <c r="B169" s="106" t="s">
        <v>135</v>
      </c>
      <c r="C169" s="109" t="s">
        <v>137</v>
      </c>
      <c r="D169" s="32">
        <v>479</v>
      </c>
      <c r="E169" s="30">
        <v>409</v>
      </c>
      <c r="F169" s="30">
        <f t="shared" si="49"/>
        <v>490.79999999999995</v>
      </c>
      <c r="G169" s="32">
        <v>479</v>
      </c>
      <c r="H169" s="30">
        <f t="shared" si="51"/>
        <v>574.79999999999995</v>
      </c>
      <c r="I169" s="79" t="s">
        <v>453</v>
      </c>
    </row>
    <row r="170" spans="1:11">
      <c r="A170" s="24"/>
      <c r="B170" s="107"/>
      <c r="C170" s="110"/>
      <c r="D170" s="32">
        <v>479</v>
      </c>
      <c r="E170" s="30">
        <v>319</v>
      </c>
      <c r="F170" s="30">
        <f t="shared" si="49"/>
        <v>382.8</v>
      </c>
      <c r="G170" s="32">
        <v>479</v>
      </c>
      <c r="H170" s="30">
        <f t="shared" si="51"/>
        <v>574.79999999999995</v>
      </c>
      <c r="I170" s="79" t="s">
        <v>454</v>
      </c>
    </row>
    <row r="171" spans="1:11">
      <c r="A171" s="24"/>
      <c r="B171" s="108"/>
      <c r="C171" s="111"/>
      <c r="D171" s="32">
        <v>479</v>
      </c>
      <c r="E171" s="30">
        <v>239</v>
      </c>
      <c r="F171" s="30">
        <f t="shared" si="49"/>
        <v>286.8</v>
      </c>
      <c r="G171" s="32">
        <v>479</v>
      </c>
      <c r="H171" s="30">
        <f t="shared" si="51"/>
        <v>574.79999999999995</v>
      </c>
      <c r="I171" s="79" t="s">
        <v>556</v>
      </c>
    </row>
    <row r="172" spans="1:11">
      <c r="A172" s="24"/>
      <c r="B172" s="24"/>
      <c r="C172" s="5"/>
      <c r="D172" s="39"/>
      <c r="E172" s="39"/>
      <c r="F172" s="39"/>
      <c r="G172" s="39"/>
      <c r="H172" s="39"/>
      <c r="I172" s="56"/>
      <c r="J172" s="24"/>
      <c r="K172" s="24"/>
    </row>
    <row r="173" spans="1:11">
      <c r="A173" s="24"/>
      <c r="B173" s="29" t="s">
        <v>74</v>
      </c>
      <c r="C173" s="26"/>
      <c r="D173" s="42"/>
      <c r="E173" s="42"/>
      <c r="F173" s="42"/>
      <c r="G173" s="42"/>
      <c r="H173" s="42"/>
      <c r="I173" s="78"/>
    </row>
    <row r="174" spans="1:11">
      <c r="A174" s="24"/>
      <c r="B174" s="99" t="s">
        <v>138</v>
      </c>
      <c r="C174" s="88" t="s">
        <v>139</v>
      </c>
      <c r="D174" s="32">
        <v>119</v>
      </c>
      <c r="E174" s="30">
        <v>49</v>
      </c>
      <c r="F174" s="30">
        <f t="shared" ref="F174:F191" si="52">E174*1.2</f>
        <v>58.8</v>
      </c>
      <c r="G174" s="32">
        <v>119</v>
      </c>
      <c r="H174" s="30">
        <f t="shared" ref="H174:H176" si="53">G174*1.2</f>
        <v>142.79999999999998</v>
      </c>
      <c r="I174" s="79" t="s">
        <v>453</v>
      </c>
    </row>
    <row r="175" spans="1:11">
      <c r="A175" s="24"/>
      <c r="B175" s="99"/>
      <c r="C175" s="88"/>
      <c r="D175" s="32">
        <v>119</v>
      </c>
      <c r="E175" s="30">
        <v>19</v>
      </c>
      <c r="F175" s="30">
        <f t="shared" si="52"/>
        <v>22.8</v>
      </c>
      <c r="G175" s="32">
        <v>119</v>
      </c>
      <c r="H175" s="30">
        <f t="shared" si="53"/>
        <v>142.79999999999998</v>
      </c>
      <c r="I175" s="79" t="s">
        <v>454</v>
      </c>
    </row>
    <row r="176" spans="1:11">
      <c r="A176" s="24"/>
      <c r="B176" s="99"/>
      <c r="C176" s="88"/>
      <c r="D176" s="32">
        <v>119</v>
      </c>
      <c r="E176" s="30">
        <v>1</v>
      </c>
      <c r="F176" s="30">
        <f t="shared" si="52"/>
        <v>1.2</v>
      </c>
      <c r="G176" s="32">
        <v>119</v>
      </c>
      <c r="H176" s="30">
        <f t="shared" si="53"/>
        <v>142.79999999999998</v>
      </c>
      <c r="I176" s="79" t="s">
        <v>556</v>
      </c>
    </row>
    <row r="177" spans="1:11">
      <c r="A177" s="24"/>
      <c r="B177" s="99" t="s">
        <v>138</v>
      </c>
      <c r="C177" s="88" t="s">
        <v>140</v>
      </c>
      <c r="D177" s="32">
        <v>149</v>
      </c>
      <c r="E177" s="30">
        <v>79</v>
      </c>
      <c r="F177" s="30">
        <f t="shared" si="52"/>
        <v>94.8</v>
      </c>
      <c r="G177" s="32">
        <v>149</v>
      </c>
      <c r="H177" s="30">
        <f>G177*1.2</f>
        <v>178.79999999999998</v>
      </c>
      <c r="I177" s="79" t="s">
        <v>453</v>
      </c>
    </row>
    <row r="178" spans="1:11">
      <c r="A178" s="24"/>
      <c r="B178" s="99"/>
      <c r="C178" s="88"/>
      <c r="D178" s="32">
        <v>149</v>
      </c>
      <c r="E178" s="30">
        <v>41</v>
      </c>
      <c r="F178" s="30">
        <f t="shared" si="52"/>
        <v>49.199999999999996</v>
      </c>
      <c r="G178" s="32">
        <v>149</v>
      </c>
      <c r="H178" s="30">
        <f t="shared" ref="H178:H179" si="54">G178*1.2</f>
        <v>178.79999999999998</v>
      </c>
      <c r="I178" s="79" t="s">
        <v>454</v>
      </c>
    </row>
    <row r="179" spans="1:11">
      <c r="A179" s="24"/>
      <c r="B179" s="99"/>
      <c r="C179" s="88"/>
      <c r="D179" s="32">
        <v>149</v>
      </c>
      <c r="E179" s="30">
        <v>41</v>
      </c>
      <c r="F179" s="30">
        <f t="shared" si="52"/>
        <v>49.199999999999996</v>
      </c>
      <c r="G179" s="32">
        <v>149</v>
      </c>
      <c r="H179" s="30">
        <f t="shared" si="54"/>
        <v>178.79999999999998</v>
      </c>
      <c r="I179" s="79" t="s">
        <v>556</v>
      </c>
    </row>
    <row r="180" spans="1:11">
      <c r="A180" s="24"/>
      <c r="B180" s="99" t="s">
        <v>135</v>
      </c>
      <c r="C180" s="88" t="s">
        <v>141</v>
      </c>
      <c r="D180" s="30">
        <v>225</v>
      </c>
      <c r="E180" s="30">
        <v>137</v>
      </c>
      <c r="F180" s="30">
        <f t="shared" si="52"/>
        <v>164.4</v>
      </c>
      <c r="G180" s="30">
        <v>225</v>
      </c>
      <c r="H180" s="30">
        <f>G180*1.2</f>
        <v>270</v>
      </c>
      <c r="I180" s="79" t="s">
        <v>453</v>
      </c>
    </row>
    <row r="181" spans="1:11">
      <c r="A181" s="24"/>
      <c r="B181" s="99"/>
      <c r="C181" s="88"/>
      <c r="D181" s="30">
        <v>225</v>
      </c>
      <c r="E181" s="30">
        <v>110</v>
      </c>
      <c r="F181" s="30">
        <f t="shared" si="52"/>
        <v>132</v>
      </c>
      <c r="G181" s="30">
        <v>225</v>
      </c>
      <c r="H181" s="30">
        <f t="shared" ref="H181:H182" si="55">G181*1.2</f>
        <v>270</v>
      </c>
      <c r="I181" s="79" t="s">
        <v>454</v>
      </c>
    </row>
    <row r="182" spans="1:11">
      <c r="A182" s="24"/>
      <c r="B182" s="99"/>
      <c r="C182" s="88"/>
      <c r="D182" s="30">
        <v>225</v>
      </c>
      <c r="E182" s="30">
        <v>73</v>
      </c>
      <c r="F182" s="30">
        <f t="shared" si="52"/>
        <v>87.6</v>
      </c>
      <c r="G182" s="30">
        <v>225</v>
      </c>
      <c r="H182" s="30">
        <f t="shared" si="55"/>
        <v>270</v>
      </c>
      <c r="I182" s="79" t="s">
        <v>556</v>
      </c>
    </row>
    <row r="183" spans="1:11">
      <c r="A183" s="24"/>
      <c r="B183" s="99" t="s">
        <v>135</v>
      </c>
      <c r="C183" s="88" t="s">
        <v>142</v>
      </c>
      <c r="D183" s="32">
        <v>255</v>
      </c>
      <c r="E183" s="30">
        <v>165</v>
      </c>
      <c r="F183" s="30">
        <f t="shared" si="52"/>
        <v>198</v>
      </c>
      <c r="G183" s="32">
        <v>255</v>
      </c>
      <c r="H183" s="30">
        <f>G183*1.2</f>
        <v>306</v>
      </c>
      <c r="I183" s="79" t="s">
        <v>453</v>
      </c>
    </row>
    <row r="184" spans="1:11">
      <c r="A184" s="24"/>
      <c r="B184" s="99"/>
      <c r="C184" s="88"/>
      <c r="D184" s="32">
        <v>255</v>
      </c>
      <c r="E184" s="30">
        <v>129</v>
      </c>
      <c r="F184" s="30">
        <f t="shared" si="52"/>
        <v>154.79999999999998</v>
      </c>
      <c r="G184" s="32">
        <v>255</v>
      </c>
      <c r="H184" s="30">
        <f t="shared" ref="H184:H185" si="56">G184*1.2</f>
        <v>306</v>
      </c>
      <c r="I184" s="79" t="s">
        <v>454</v>
      </c>
    </row>
    <row r="185" spans="1:11">
      <c r="A185" s="24"/>
      <c r="B185" s="99"/>
      <c r="C185" s="88"/>
      <c r="D185" s="32">
        <v>255</v>
      </c>
      <c r="E185" s="30">
        <v>85</v>
      </c>
      <c r="F185" s="30">
        <f t="shared" si="52"/>
        <v>102</v>
      </c>
      <c r="G185" s="32">
        <v>255</v>
      </c>
      <c r="H185" s="30">
        <f t="shared" si="56"/>
        <v>306</v>
      </c>
      <c r="I185" s="79" t="s">
        <v>556</v>
      </c>
    </row>
    <row r="186" spans="1:11">
      <c r="A186" s="24"/>
      <c r="B186" s="99" t="s">
        <v>135</v>
      </c>
      <c r="C186" s="88" t="s">
        <v>143</v>
      </c>
      <c r="D186" s="32">
        <v>315</v>
      </c>
      <c r="E186" s="30">
        <v>215</v>
      </c>
      <c r="F186" s="30">
        <f t="shared" si="52"/>
        <v>258</v>
      </c>
      <c r="G186" s="32">
        <v>315</v>
      </c>
      <c r="H186" s="30">
        <f>G186*1.2</f>
        <v>378</v>
      </c>
      <c r="I186" s="79" t="s">
        <v>453</v>
      </c>
    </row>
    <row r="187" spans="1:11">
      <c r="A187" s="24"/>
      <c r="B187" s="99"/>
      <c r="C187" s="88"/>
      <c r="D187" s="32">
        <v>315</v>
      </c>
      <c r="E187" s="30">
        <v>185</v>
      </c>
      <c r="F187" s="30">
        <f t="shared" si="52"/>
        <v>222</v>
      </c>
      <c r="G187" s="32">
        <v>315</v>
      </c>
      <c r="H187" s="30">
        <f t="shared" ref="H187:H188" si="57">G187*1.2</f>
        <v>378</v>
      </c>
      <c r="I187" s="79" t="s">
        <v>455</v>
      </c>
    </row>
    <row r="188" spans="1:11">
      <c r="A188" s="24"/>
      <c r="B188" s="99"/>
      <c r="C188" s="88"/>
      <c r="D188" s="32">
        <v>315</v>
      </c>
      <c r="E188" s="30">
        <v>139</v>
      </c>
      <c r="F188" s="30">
        <f t="shared" si="52"/>
        <v>166.79999999999998</v>
      </c>
      <c r="G188" s="32">
        <v>315</v>
      </c>
      <c r="H188" s="30">
        <f t="shared" si="57"/>
        <v>378</v>
      </c>
      <c r="I188" s="79" t="s">
        <v>556</v>
      </c>
    </row>
    <row r="189" spans="1:11">
      <c r="A189" s="24"/>
      <c r="B189" s="99" t="s">
        <v>135</v>
      </c>
      <c r="C189" s="88" t="s">
        <v>144</v>
      </c>
      <c r="D189" s="30">
        <v>362</v>
      </c>
      <c r="E189" s="30">
        <v>272</v>
      </c>
      <c r="F189" s="30">
        <f t="shared" si="52"/>
        <v>326.39999999999998</v>
      </c>
      <c r="G189" s="30">
        <v>362</v>
      </c>
      <c r="H189" s="30">
        <f>G189*1.2</f>
        <v>434.4</v>
      </c>
      <c r="I189" s="79" t="s">
        <v>453</v>
      </c>
    </row>
    <row r="190" spans="1:11">
      <c r="A190" s="24"/>
      <c r="B190" s="99"/>
      <c r="C190" s="88"/>
      <c r="D190" s="30">
        <v>362</v>
      </c>
      <c r="E190" s="30">
        <v>245</v>
      </c>
      <c r="F190" s="30">
        <f t="shared" si="52"/>
        <v>294</v>
      </c>
      <c r="G190" s="30">
        <v>362</v>
      </c>
      <c r="H190" s="30">
        <f t="shared" ref="H190:H191" si="58">G190*1.2</f>
        <v>434.4</v>
      </c>
      <c r="I190" s="79" t="s">
        <v>454</v>
      </c>
    </row>
    <row r="191" spans="1:11">
      <c r="A191" s="24"/>
      <c r="B191" s="99"/>
      <c r="C191" s="88"/>
      <c r="D191" s="30">
        <v>362</v>
      </c>
      <c r="E191" s="30">
        <v>216</v>
      </c>
      <c r="F191" s="30">
        <f t="shared" si="52"/>
        <v>259.2</v>
      </c>
      <c r="G191" s="30">
        <v>362</v>
      </c>
      <c r="H191" s="30">
        <f t="shared" si="58"/>
        <v>434.4</v>
      </c>
      <c r="I191" s="79" t="s">
        <v>556</v>
      </c>
    </row>
    <row r="192" spans="1:11">
      <c r="A192" s="24"/>
      <c r="B192" s="24"/>
      <c r="C192" s="5"/>
      <c r="D192" s="39"/>
      <c r="E192" s="39"/>
      <c r="F192" s="39"/>
      <c r="G192" s="39"/>
      <c r="H192" s="39"/>
      <c r="I192" s="56"/>
      <c r="J192" s="24"/>
      <c r="K192" s="24"/>
    </row>
    <row r="193" spans="1:9">
      <c r="A193" s="24"/>
      <c r="B193" s="29" t="s">
        <v>75</v>
      </c>
      <c r="C193" s="26"/>
      <c r="D193" s="42"/>
      <c r="E193" s="42"/>
      <c r="F193" s="42"/>
      <c r="G193" s="42"/>
      <c r="H193" s="42"/>
      <c r="I193" s="78"/>
    </row>
    <row r="194" spans="1:9">
      <c r="B194" s="106" t="s">
        <v>135</v>
      </c>
      <c r="C194" s="90" t="s">
        <v>145</v>
      </c>
      <c r="D194" s="34">
        <v>635</v>
      </c>
      <c r="E194" s="30">
        <v>549</v>
      </c>
      <c r="F194" s="30">
        <f t="shared" ref="F194:F238" si="59">E194*1.2</f>
        <v>658.8</v>
      </c>
      <c r="G194" s="30">
        <v>635</v>
      </c>
      <c r="H194" s="30">
        <f t="shared" ref="H194:H238" si="60">G194*1.2</f>
        <v>762</v>
      </c>
      <c r="I194" s="79" t="s">
        <v>453</v>
      </c>
    </row>
    <row r="195" spans="1:9">
      <c r="B195" s="107"/>
      <c r="C195" s="91"/>
      <c r="D195" s="34">
        <v>635</v>
      </c>
      <c r="E195" s="30">
        <v>459</v>
      </c>
      <c r="F195" s="30">
        <f t="shared" si="59"/>
        <v>550.79999999999995</v>
      </c>
      <c r="G195" s="30">
        <v>636</v>
      </c>
      <c r="H195" s="30">
        <f t="shared" si="60"/>
        <v>763.19999999999993</v>
      </c>
      <c r="I195" s="79" t="s">
        <v>454</v>
      </c>
    </row>
    <row r="196" spans="1:9">
      <c r="B196" s="108"/>
      <c r="C196" s="92"/>
      <c r="D196" s="34">
        <v>635</v>
      </c>
      <c r="E196" s="30">
        <v>385</v>
      </c>
      <c r="F196" s="30">
        <f t="shared" si="59"/>
        <v>462</v>
      </c>
      <c r="G196" s="30">
        <v>637</v>
      </c>
      <c r="H196" s="30">
        <f t="shared" si="60"/>
        <v>764.4</v>
      </c>
      <c r="I196" s="79" t="s">
        <v>556</v>
      </c>
    </row>
    <row r="197" spans="1:9">
      <c r="B197" s="106" t="s">
        <v>135</v>
      </c>
      <c r="C197" s="90" t="s">
        <v>146</v>
      </c>
      <c r="D197" s="34">
        <v>709</v>
      </c>
      <c r="E197" s="30">
        <v>625</v>
      </c>
      <c r="F197" s="30">
        <f t="shared" si="59"/>
        <v>750</v>
      </c>
      <c r="G197" s="30">
        <v>709</v>
      </c>
      <c r="H197" s="30">
        <f t="shared" si="60"/>
        <v>850.8</v>
      </c>
      <c r="I197" s="79" t="s">
        <v>453</v>
      </c>
    </row>
    <row r="198" spans="1:9">
      <c r="B198" s="107"/>
      <c r="C198" s="91"/>
      <c r="D198" s="34">
        <v>709</v>
      </c>
      <c r="E198" s="30">
        <v>535</v>
      </c>
      <c r="F198" s="30">
        <f t="shared" si="59"/>
        <v>642</v>
      </c>
      <c r="G198" s="30">
        <v>709</v>
      </c>
      <c r="H198" s="30">
        <f t="shared" si="60"/>
        <v>850.8</v>
      </c>
      <c r="I198" s="79" t="s">
        <v>454</v>
      </c>
    </row>
    <row r="199" spans="1:9">
      <c r="B199" s="108"/>
      <c r="C199" s="92"/>
      <c r="D199" s="34">
        <v>709</v>
      </c>
      <c r="E199" s="30">
        <v>455</v>
      </c>
      <c r="F199" s="30">
        <f t="shared" si="59"/>
        <v>546</v>
      </c>
      <c r="G199" s="30">
        <v>709</v>
      </c>
      <c r="H199" s="30">
        <f t="shared" si="60"/>
        <v>850.8</v>
      </c>
      <c r="I199" s="79" t="s">
        <v>556</v>
      </c>
    </row>
    <row r="200" spans="1:9">
      <c r="B200" s="106" t="s">
        <v>135</v>
      </c>
      <c r="C200" s="90" t="s">
        <v>147</v>
      </c>
      <c r="D200" s="32">
        <v>848</v>
      </c>
      <c r="E200" s="30">
        <v>791</v>
      </c>
      <c r="F200" s="30">
        <f t="shared" si="59"/>
        <v>949.19999999999993</v>
      </c>
      <c r="G200" s="32">
        <v>848</v>
      </c>
      <c r="H200" s="30">
        <f t="shared" si="60"/>
        <v>1017.5999999999999</v>
      </c>
      <c r="I200" s="79" t="s">
        <v>453</v>
      </c>
    </row>
    <row r="201" spans="1:9">
      <c r="B201" s="107"/>
      <c r="C201" s="91"/>
      <c r="D201" s="32">
        <v>848</v>
      </c>
      <c r="E201" s="30">
        <v>701</v>
      </c>
      <c r="F201" s="30">
        <f t="shared" si="59"/>
        <v>841.19999999999993</v>
      </c>
      <c r="G201" s="32">
        <v>848</v>
      </c>
      <c r="H201" s="30">
        <f t="shared" si="60"/>
        <v>1017.5999999999999</v>
      </c>
      <c r="I201" s="79" t="s">
        <v>454</v>
      </c>
    </row>
    <row r="202" spans="1:9">
      <c r="B202" s="108"/>
      <c r="C202" s="92"/>
      <c r="D202" s="32">
        <v>848</v>
      </c>
      <c r="E202" s="30">
        <v>626</v>
      </c>
      <c r="F202" s="30">
        <f t="shared" si="59"/>
        <v>751.19999999999993</v>
      </c>
      <c r="G202" s="32">
        <v>848</v>
      </c>
      <c r="H202" s="30">
        <f t="shared" si="60"/>
        <v>1017.5999999999999</v>
      </c>
      <c r="I202" s="79" t="s">
        <v>556</v>
      </c>
    </row>
    <row r="203" spans="1:9">
      <c r="B203" s="106" t="s">
        <v>135</v>
      </c>
      <c r="C203" s="90" t="s">
        <v>534</v>
      </c>
      <c r="D203" s="32">
        <v>814</v>
      </c>
      <c r="E203" s="30">
        <v>759</v>
      </c>
      <c r="F203" s="30">
        <f t="shared" si="59"/>
        <v>910.8</v>
      </c>
      <c r="G203" s="32">
        <v>814</v>
      </c>
      <c r="H203" s="30">
        <f t="shared" si="60"/>
        <v>976.8</v>
      </c>
      <c r="I203" s="79" t="s">
        <v>453</v>
      </c>
    </row>
    <row r="204" spans="1:9">
      <c r="B204" s="107"/>
      <c r="C204" s="91"/>
      <c r="D204" s="32">
        <v>814</v>
      </c>
      <c r="E204" s="30">
        <v>669</v>
      </c>
      <c r="F204" s="30">
        <f t="shared" si="59"/>
        <v>802.8</v>
      </c>
      <c r="G204" s="32">
        <v>814</v>
      </c>
      <c r="H204" s="30">
        <f t="shared" si="60"/>
        <v>976.8</v>
      </c>
      <c r="I204" s="79" t="s">
        <v>454</v>
      </c>
    </row>
    <row r="205" spans="1:9">
      <c r="B205" s="108"/>
      <c r="C205" s="92"/>
      <c r="D205" s="32">
        <v>814</v>
      </c>
      <c r="E205" s="30">
        <v>594</v>
      </c>
      <c r="F205" s="30">
        <f t="shared" si="59"/>
        <v>712.8</v>
      </c>
      <c r="G205" s="32">
        <v>814</v>
      </c>
      <c r="H205" s="30">
        <f t="shared" si="60"/>
        <v>976.8</v>
      </c>
      <c r="I205" s="79" t="s">
        <v>556</v>
      </c>
    </row>
    <row r="206" spans="1:9">
      <c r="B206" s="106" t="s">
        <v>148</v>
      </c>
      <c r="C206" s="90" t="s">
        <v>387</v>
      </c>
      <c r="D206" s="30">
        <v>593</v>
      </c>
      <c r="E206" s="30">
        <v>531</v>
      </c>
      <c r="F206" s="30">
        <f t="shared" si="59"/>
        <v>637.19999999999993</v>
      </c>
      <c r="G206" s="30">
        <v>593</v>
      </c>
      <c r="H206" s="30">
        <f t="shared" si="60"/>
        <v>711.6</v>
      </c>
      <c r="I206" s="79" t="s">
        <v>453</v>
      </c>
    </row>
    <row r="207" spans="1:9">
      <c r="B207" s="107"/>
      <c r="C207" s="91"/>
      <c r="D207" s="30">
        <v>593</v>
      </c>
      <c r="E207" s="30">
        <v>402</v>
      </c>
      <c r="F207" s="30">
        <f t="shared" si="59"/>
        <v>482.4</v>
      </c>
      <c r="G207" s="30">
        <v>593</v>
      </c>
      <c r="H207" s="30">
        <f t="shared" si="60"/>
        <v>711.6</v>
      </c>
      <c r="I207" s="79" t="s">
        <v>454</v>
      </c>
    </row>
    <row r="208" spans="1:9">
      <c r="B208" s="108"/>
      <c r="C208" s="92"/>
      <c r="D208" s="30">
        <v>593</v>
      </c>
      <c r="E208" s="30">
        <v>304</v>
      </c>
      <c r="F208" s="30">
        <f t="shared" si="59"/>
        <v>364.8</v>
      </c>
      <c r="G208" s="30">
        <v>593</v>
      </c>
      <c r="H208" s="30">
        <f t="shared" si="60"/>
        <v>711.6</v>
      </c>
      <c r="I208" s="79" t="s">
        <v>556</v>
      </c>
    </row>
    <row r="209" spans="2:9">
      <c r="B209" s="106" t="s">
        <v>148</v>
      </c>
      <c r="C209" s="90" t="s">
        <v>309</v>
      </c>
      <c r="D209" s="32">
        <v>715</v>
      </c>
      <c r="E209" s="30">
        <v>605</v>
      </c>
      <c r="F209" s="30">
        <f t="shared" si="59"/>
        <v>726</v>
      </c>
      <c r="G209" s="32">
        <v>715</v>
      </c>
      <c r="H209" s="30">
        <f t="shared" si="60"/>
        <v>858</v>
      </c>
      <c r="I209" s="79" t="s">
        <v>453</v>
      </c>
    </row>
    <row r="210" spans="2:9">
      <c r="B210" s="107"/>
      <c r="C210" s="91"/>
      <c r="D210" s="32">
        <v>715</v>
      </c>
      <c r="E210" s="30">
        <v>479</v>
      </c>
      <c r="F210" s="30">
        <f t="shared" si="59"/>
        <v>574.79999999999995</v>
      </c>
      <c r="G210" s="32">
        <v>715</v>
      </c>
      <c r="H210" s="30">
        <f t="shared" si="60"/>
        <v>858</v>
      </c>
      <c r="I210" s="79" t="s">
        <v>454</v>
      </c>
    </row>
    <row r="211" spans="2:9">
      <c r="B211" s="108"/>
      <c r="C211" s="92"/>
      <c r="D211" s="32">
        <v>715</v>
      </c>
      <c r="E211" s="30">
        <v>385</v>
      </c>
      <c r="F211" s="30">
        <f t="shared" si="59"/>
        <v>462</v>
      </c>
      <c r="G211" s="32">
        <v>715</v>
      </c>
      <c r="H211" s="30">
        <f t="shared" si="60"/>
        <v>858</v>
      </c>
      <c r="I211" s="79" t="s">
        <v>556</v>
      </c>
    </row>
    <row r="212" spans="2:9">
      <c r="B212" s="106" t="s">
        <v>148</v>
      </c>
      <c r="C212" s="90" t="s">
        <v>388</v>
      </c>
      <c r="D212" s="30">
        <v>1095</v>
      </c>
      <c r="E212" s="30">
        <v>1023</v>
      </c>
      <c r="F212" s="30">
        <f t="shared" si="59"/>
        <v>1227.5999999999999</v>
      </c>
      <c r="G212" s="30">
        <v>1095</v>
      </c>
      <c r="H212" s="30">
        <f t="shared" si="60"/>
        <v>1314</v>
      </c>
      <c r="I212" s="79" t="s">
        <v>453</v>
      </c>
    </row>
    <row r="213" spans="2:9">
      <c r="B213" s="107"/>
      <c r="C213" s="91"/>
      <c r="D213" s="30">
        <v>1095</v>
      </c>
      <c r="E213" s="30">
        <v>896</v>
      </c>
      <c r="F213" s="30">
        <f t="shared" si="59"/>
        <v>1075.2</v>
      </c>
      <c r="G213" s="30">
        <v>1095</v>
      </c>
      <c r="H213" s="30">
        <f t="shared" si="60"/>
        <v>1314</v>
      </c>
      <c r="I213" s="79" t="s">
        <v>454</v>
      </c>
    </row>
    <row r="214" spans="2:9">
      <c r="B214" s="108"/>
      <c r="C214" s="92"/>
      <c r="D214" s="30">
        <v>1095</v>
      </c>
      <c r="E214" s="30">
        <v>798</v>
      </c>
      <c r="F214" s="30">
        <f t="shared" si="59"/>
        <v>957.59999999999991</v>
      </c>
      <c r="G214" s="30">
        <v>1095</v>
      </c>
      <c r="H214" s="30">
        <f t="shared" si="60"/>
        <v>1314</v>
      </c>
      <c r="I214" s="79" t="s">
        <v>556</v>
      </c>
    </row>
    <row r="215" spans="2:9">
      <c r="B215" s="106" t="s">
        <v>148</v>
      </c>
      <c r="C215" s="90" t="s">
        <v>393</v>
      </c>
      <c r="D215" s="32">
        <v>419</v>
      </c>
      <c r="E215" s="30">
        <v>349</v>
      </c>
      <c r="F215" s="30">
        <f t="shared" si="59"/>
        <v>418.8</v>
      </c>
      <c r="G215" s="32">
        <v>505</v>
      </c>
      <c r="H215" s="30">
        <f t="shared" si="60"/>
        <v>606</v>
      </c>
      <c r="I215" s="79" t="s">
        <v>453</v>
      </c>
    </row>
    <row r="216" spans="2:9">
      <c r="B216" s="107"/>
      <c r="C216" s="91"/>
      <c r="D216" s="32">
        <v>419</v>
      </c>
      <c r="E216" s="30">
        <v>219</v>
      </c>
      <c r="F216" s="30">
        <f t="shared" si="59"/>
        <v>262.8</v>
      </c>
      <c r="G216" s="32">
        <v>505</v>
      </c>
      <c r="H216" s="30">
        <f t="shared" si="60"/>
        <v>606</v>
      </c>
      <c r="I216" s="79" t="s">
        <v>454</v>
      </c>
    </row>
    <row r="217" spans="2:9">
      <c r="B217" s="108"/>
      <c r="C217" s="92"/>
      <c r="D217" s="32">
        <v>419</v>
      </c>
      <c r="E217" s="30">
        <v>119</v>
      </c>
      <c r="F217" s="30">
        <f t="shared" si="59"/>
        <v>142.79999999999998</v>
      </c>
      <c r="G217" s="32">
        <v>505</v>
      </c>
      <c r="H217" s="30">
        <f t="shared" si="60"/>
        <v>606</v>
      </c>
      <c r="I217" s="79" t="s">
        <v>556</v>
      </c>
    </row>
    <row r="218" spans="2:9">
      <c r="B218" s="106" t="s">
        <v>334</v>
      </c>
      <c r="C218" s="90" t="s">
        <v>557</v>
      </c>
      <c r="D218" s="32">
        <v>199</v>
      </c>
      <c r="E218" s="30">
        <v>169</v>
      </c>
      <c r="F218" s="30">
        <f t="shared" si="59"/>
        <v>202.79999999999998</v>
      </c>
      <c r="G218" s="32">
        <v>199</v>
      </c>
      <c r="H218" s="30">
        <f t="shared" si="60"/>
        <v>238.79999999999998</v>
      </c>
      <c r="I218" s="79" t="s">
        <v>453</v>
      </c>
    </row>
    <row r="219" spans="2:9">
      <c r="B219" s="107"/>
      <c r="C219" s="91"/>
      <c r="D219" s="32">
        <v>199</v>
      </c>
      <c r="E219" s="30">
        <v>59</v>
      </c>
      <c r="F219" s="30">
        <f t="shared" si="59"/>
        <v>70.8</v>
      </c>
      <c r="G219" s="32">
        <v>199</v>
      </c>
      <c r="H219" s="30">
        <f t="shared" si="60"/>
        <v>238.79999999999998</v>
      </c>
      <c r="I219" s="79" t="s">
        <v>454</v>
      </c>
    </row>
    <row r="220" spans="2:9">
      <c r="B220" s="108"/>
      <c r="C220" s="92"/>
      <c r="D220" s="32">
        <v>199</v>
      </c>
      <c r="E220" s="30">
        <v>41</v>
      </c>
      <c r="F220" s="30">
        <f t="shared" si="59"/>
        <v>49.199999999999996</v>
      </c>
      <c r="G220" s="32">
        <v>199</v>
      </c>
      <c r="H220" s="30">
        <f t="shared" si="60"/>
        <v>238.79999999999998</v>
      </c>
      <c r="I220" s="79" t="s">
        <v>556</v>
      </c>
    </row>
    <row r="221" spans="2:9">
      <c r="B221" s="106" t="s">
        <v>334</v>
      </c>
      <c r="C221" s="90" t="s">
        <v>335</v>
      </c>
      <c r="D221" s="32">
        <v>269</v>
      </c>
      <c r="E221" s="30">
        <v>229</v>
      </c>
      <c r="F221" s="30">
        <f t="shared" si="59"/>
        <v>274.8</v>
      </c>
      <c r="G221" s="32">
        <v>269</v>
      </c>
      <c r="H221" s="30">
        <f t="shared" si="60"/>
        <v>322.8</v>
      </c>
      <c r="I221" s="79" t="s">
        <v>453</v>
      </c>
    </row>
    <row r="222" spans="2:9">
      <c r="B222" s="107"/>
      <c r="C222" s="91"/>
      <c r="D222" s="32">
        <v>269</v>
      </c>
      <c r="E222" s="30">
        <v>119</v>
      </c>
      <c r="F222" s="30">
        <f t="shared" si="59"/>
        <v>142.79999999999998</v>
      </c>
      <c r="G222" s="32">
        <v>269</v>
      </c>
      <c r="H222" s="30">
        <f t="shared" si="60"/>
        <v>322.8</v>
      </c>
      <c r="I222" s="79" t="s">
        <v>454</v>
      </c>
    </row>
    <row r="223" spans="2:9">
      <c r="B223" s="108"/>
      <c r="C223" s="92"/>
      <c r="D223" s="32">
        <v>269</v>
      </c>
      <c r="E223" s="30">
        <v>41</v>
      </c>
      <c r="F223" s="30">
        <f t="shared" si="59"/>
        <v>49.199999999999996</v>
      </c>
      <c r="G223" s="32">
        <v>269</v>
      </c>
      <c r="H223" s="30">
        <f t="shared" si="60"/>
        <v>322.8</v>
      </c>
      <c r="I223" s="79" t="s">
        <v>556</v>
      </c>
    </row>
    <row r="224" spans="2:9">
      <c r="B224" s="106" t="s">
        <v>334</v>
      </c>
      <c r="C224" s="90" t="s">
        <v>336</v>
      </c>
      <c r="D224" s="32">
        <v>365</v>
      </c>
      <c r="E224" s="30">
        <v>309</v>
      </c>
      <c r="F224" s="30">
        <f t="shared" si="59"/>
        <v>370.8</v>
      </c>
      <c r="G224" s="32">
        <v>365</v>
      </c>
      <c r="H224" s="30">
        <f t="shared" si="60"/>
        <v>438</v>
      </c>
      <c r="I224" s="79" t="s">
        <v>453</v>
      </c>
    </row>
    <row r="225" spans="1:11">
      <c r="B225" s="107"/>
      <c r="C225" s="91"/>
      <c r="D225" s="32">
        <v>365</v>
      </c>
      <c r="E225" s="30">
        <v>159</v>
      </c>
      <c r="F225" s="30">
        <f t="shared" si="59"/>
        <v>190.79999999999998</v>
      </c>
      <c r="G225" s="32">
        <v>365</v>
      </c>
      <c r="H225" s="30">
        <f t="shared" si="60"/>
        <v>438</v>
      </c>
      <c r="I225" s="79" t="s">
        <v>454</v>
      </c>
    </row>
    <row r="226" spans="1:11">
      <c r="B226" s="108"/>
      <c r="C226" s="92"/>
      <c r="D226" s="32">
        <v>365</v>
      </c>
      <c r="E226" s="30">
        <v>69</v>
      </c>
      <c r="F226" s="30">
        <f t="shared" si="59"/>
        <v>82.8</v>
      </c>
      <c r="G226" s="32">
        <v>365</v>
      </c>
      <c r="H226" s="30">
        <f t="shared" si="60"/>
        <v>438</v>
      </c>
      <c r="I226" s="79" t="s">
        <v>556</v>
      </c>
    </row>
    <row r="227" spans="1:11">
      <c r="B227" s="106" t="s">
        <v>337</v>
      </c>
      <c r="C227" s="90" t="s">
        <v>338</v>
      </c>
      <c r="D227" s="32">
        <v>339</v>
      </c>
      <c r="E227" s="30">
        <v>299</v>
      </c>
      <c r="F227" s="30">
        <f t="shared" si="59"/>
        <v>358.8</v>
      </c>
      <c r="G227" s="32">
        <v>339</v>
      </c>
      <c r="H227" s="30">
        <f t="shared" si="60"/>
        <v>406.8</v>
      </c>
      <c r="I227" s="79" t="s">
        <v>453</v>
      </c>
    </row>
    <row r="228" spans="1:11">
      <c r="B228" s="107"/>
      <c r="C228" s="91"/>
      <c r="D228" s="32">
        <v>339</v>
      </c>
      <c r="E228" s="30">
        <v>189</v>
      </c>
      <c r="F228" s="30">
        <f t="shared" si="59"/>
        <v>226.79999999999998</v>
      </c>
      <c r="G228" s="32">
        <v>339</v>
      </c>
      <c r="H228" s="30">
        <f t="shared" si="60"/>
        <v>406.8</v>
      </c>
      <c r="I228" s="79" t="s">
        <v>454</v>
      </c>
    </row>
    <row r="229" spans="1:11">
      <c r="B229" s="108"/>
      <c r="C229" s="92"/>
      <c r="D229" s="32">
        <v>339</v>
      </c>
      <c r="E229" s="30">
        <v>109</v>
      </c>
      <c r="F229" s="30">
        <f t="shared" si="59"/>
        <v>130.79999999999998</v>
      </c>
      <c r="G229" s="32">
        <v>339</v>
      </c>
      <c r="H229" s="30">
        <f t="shared" si="60"/>
        <v>406.8</v>
      </c>
      <c r="I229" s="79" t="s">
        <v>556</v>
      </c>
    </row>
    <row r="230" spans="1:11">
      <c r="B230" s="106" t="s">
        <v>339</v>
      </c>
      <c r="C230" s="90" t="s">
        <v>340</v>
      </c>
      <c r="D230" s="32">
        <v>625</v>
      </c>
      <c r="E230" s="30">
        <v>559</v>
      </c>
      <c r="F230" s="30">
        <f t="shared" si="59"/>
        <v>670.8</v>
      </c>
      <c r="G230" s="32">
        <v>625</v>
      </c>
      <c r="H230" s="30">
        <f t="shared" si="60"/>
        <v>750</v>
      </c>
      <c r="I230" s="79" t="s">
        <v>453</v>
      </c>
    </row>
    <row r="231" spans="1:11">
      <c r="B231" s="107"/>
      <c r="C231" s="91"/>
      <c r="D231" s="32">
        <v>625</v>
      </c>
      <c r="E231" s="30">
        <v>449</v>
      </c>
      <c r="F231" s="30">
        <f t="shared" si="59"/>
        <v>538.79999999999995</v>
      </c>
      <c r="G231" s="32">
        <v>625</v>
      </c>
      <c r="H231" s="30">
        <f t="shared" si="60"/>
        <v>750</v>
      </c>
      <c r="I231" s="79" t="s">
        <v>454</v>
      </c>
    </row>
    <row r="232" spans="1:11">
      <c r="B232" s="108"/>
      <c r="C232" s="92"/>
      <c r="D232" s="32">
        <v>625</v>
      </c>
      <c r="E232" s="30">
        <v>375</v>
      </c>
      <c r="F232" s="30">
        <f t="shared" si="59"/>
        <v>450</v>
      </c>
      <c r="G232" s="32">
        <v>625</v>
      </c>
      <c r="H232" s="30">
        <f t="shared" si="60"/>
        <v>750</v>
      </c>
      <c r="I232" s="79" t="s">
        <v>556</v>
      </c>
    </row>
    <row r="233" spans="1:11">
      <c r="B233" s="106" t="s">
        <v>341</v>
      </c>
      <c r="C233" s="90" t="s">
        <v>342</v>
      </c>
      <c r="D233" s="32">
        <v>399</v>
      </c>
      <c r="E233" s="30">
        <v>355</v>
      </c>
      <c r="F233" s="30">
        <f t="shared" si="59"/>
        <v>426</v>
      </c>
      <c r="G233" s="32">
        <v>399</v>
      </c>
      <c r="H233" s="30">
        <f t="shared" si="60"/>
        <v>478.79999999999995</v>
      </c>
      <c r="I233" s="79" t="s">
        <v>453</v>
      </c>
    </row>
    <row r="234" spans="1:11">
      <c r="B234" s="107"/>
      <c r="C234" s="91"/>
      <c r="D234" s="32">
        <v>399</v>
      </c>
      <c r="E234" s="30">
        <v>245</v>
      </c>
      <c r="F234" s="30">
        <f t="shared" si="59"/>
        <v>294</v>
      </c>
      <c r="G234" s="32">
        <v>399</v>
      </c>
      <c r="H234" s="30">
        <f t="shared" si="60"/>
        <v>478.79999999999995</v>
      </c>
      <c r="I234" s="79" t="s">
        <v>454</v>
      </c>
    </row>
    <row r="235" spans="1:11">
      <c r="B235" s="108"/>
      <c r="C235" s="92"/>
      <c r="D235" s="32">
        <v>399</v>
      </c>
      <c r="E235" s="30">
        <v>169</v>
      </c>
      <c r="F235" s="30">
        <f t="shared" si="59"/>
        <v>202.79999999999998</v>
      </c>
      <c r="G235" s="32">
        <v>399</v>
      </c>
      <c r="H235" s="30">
        <f t="shared" si="60"/>
        <v>478.79999999999995</v>
      </c>
      <c r="I235" s="79" t="s">
        <v>556</v>
      </c>
    </row>
    <row r="236" spans="1:11">
      <c r="B236" s="106" t="s">
        <v>341</v>
      </c>
      <c r="C236" s="90" t="s">
        <v>343</v>
      </c>
      <c r="D236" s="32">
        <v>585</v>
      </c>
      <c r="E236" s="30">
        <v>525</v>
      </c>
      <c r="F236" s="30">
        <f t="shared" si="59"/>
        <v>630</v>
      </c>
      <c r="G236" s="32">
        <v>585</v>
      </c>
      <c r="H236" s="30">
        <f t="shared" si="60"/>
        <v>702</v>
      </c>
      <c r="I236" s="79" t="s">
        <v>453</v>
      </c>
    </row>
    <row r="237" spans="1:11">
      <c r="B237" s="107"/>
      <c r="C237" s="91"/>
      <c r="D237" s="32">
        <v>585</v>
      </c>
      <c r="E237" s="30">
        <v>415</v>
      </c>
      <c r="F237" s="30">
        <f t="shared" si="59"/>
        <v>498</v>
      </c>
      <c r="G237" s="32">
        <v>585</v>
      </c>
      <c r="H237" s="30">
        <f t="shared" si="60"/>
        <v>702</v>
      </c>
      <c r="I237" s="79" t="s">
        <v>454</v>
      </c>
    </row>
    <row r="238" spans="1:11">
      <c r="B238" s="108"/>
      <c r="C238" s="92"/>
      <c r="D238" s="32">
        <v>585</v>
      </c>
      <c r="E238" s="30">
        <v>339</v>
      </c>
      <c r="F238" s="30">
        <f t="shared" si="59"/>
        <v>406.8</v>
      </c>
      <c r="G238" s="32">
        <v>585</v>
      </c>
      <c r="H238" s="30">
        <f t="shared" si="60"/>
        <v>702</v>
      </c>
      <c r="I238" s="79" t="s">
        <v>556</v>
      </c>
    </row>
    <row r="239" spans="1:11">
      <c r="A239" s="24"/>
      <c r="B239" s="24"/>
      <c r="C239" s="5"/>
      <c r="D239" s="39"/>
      <c r="E239" s="39"/>
      <c r="F239" s="39"/>
      <c r="G239" s="39"/>
      <c r="H239" s="39"/>
      <c r="I239" s="56"/>
      <c r="J239" s="24"/>
      <c r="K239" s="24"/>
    </row>
    <row r="240" spans="1:11">
      <c r="A240" s="24"/>
      <c r="B240" s="29" t="s">
        <v>73</v>
      </c>
      <c r="C240" s="26"/>
      <c r="D240" s="42"/>
      <c r="E240" s="42"/>
      <c r="F240" s="42"/>
      <c r="G240" s="42"/>
      <c r="H240" s="42"/>
      <c r="I240" s="78"/>
    </row>
    <row r="241" spans="2:9" ht="29.25" customHeight="1">
      <c r="B241" s="93" t="s">
        <v>148</v>
      </c>
      <c r="C241" s="90" t="s">
        <v>149</v>
      </c>
      <c r="D241" s="30">
        <v>639</v>
      </c>
      <c r="E241" s="30">
        <v>529</v>
      </c>
      <c r="F241" s="30">
        <f t="shared" ref="F241:F255" si="61">E241*1.2</f>
        <v>634.79999999999995</v>
      </c>
      <c r="G241" s="30">
        <v>639</v>
      </c>
      <c r="H241" s="30">
        <f t="shared" ref="H241" si="62">G241*1.2</f>
        <v>766.8</v>
      </c>
      <c r="I241" s="79" t="s">
        <v>535</v>
      </c>
    </row>
    <row r="242" spans="2:9" ht="29.25" customHeight="1">
      <c r="B242" s="94"/>
      <c r="C242" s="91"/>
      <c r="D242" s="30">
        <v>639</v>
      </c>
      <c r="E242" s="30">
        <v>445</v>
      </c>
      <c r="F242" s="30">
        <f t="shared" si="61"/>
        <v>534</v>
      </c>
      <c r="G242" s="30">
        <v>639</v>
      </c>
      <c r="H242" s="30">
        <f t="shared" ref="H242:H255" si="63">G242*1.2</f>
        <v>766.8</v>
      </c>
      <c r="I242" s="79" t="s">
        <v>536</v>
      </c>
    </row>
    <row r="243" spans="2:9" ht="29.25" customHeight="1">
      <c r="B243" s="95"/>
      <c r="C243" s="92"/>
      <c r="D243" s="30">
        <v>639</v>
      </c>
      <c r="E243" s="30">
        <v>345</v>
      </c>
      <c r="F243" s="30">
        <f t="shared" si="61"/>
        <v>414</v>
      </c>
      <c r="G243" s="30">
        <v>639</v>
      </c>
      <c r="H243" s="30">
        <f t="shared" si="63"/>
        <v>766.8</v>
      </c>
      <c r="I243" s="79" t="s">
        <v>537</v>
      </c>
    </row>
    <row r="244" spans="2:9" ht="29.25" customHeight="1">
      <c r="B244" s="93" t="s">
        <v>148</v>
      </c>
      <c r="C244" s="90" t="s">
        <v>150</v>
      </c>
      <c r="D244" s="30">
        <v>799</v>
      </c>
      <c r="E244" s="30">
        <v>679</v>
      </c>
      <c r="F244" s="30">
        <f t="shared" si="61"/>
        <v>814.8</v>
      </c>
      <c r="G244" s="30">
        <v>799</v>
      </c>
      <c r="H244" s="30">
        <f t="shared" si="63"/>
        <v>958.8</v>
      </c>
      <c r="I244" s="79" t="s">
        <v>535</v>
      </c>
    </row>
    <row r="245" spans="2:9" ht="29.25" customHeight="1">
      <c r="B245" s="94"/>
      <c r="C245" s="91"/>
      <c r="D245" s="30">
        <v>799</v>
      </c>
      <c r="E245" s="30">
        <v>589</v>
      </c>
      <c r="F245" s="30">
        <f t="shared" si="61"/>
        <v>706.8</v>
      </c>
      <c r="G245" s="30">
        <v>799</v>
      </c>
      <c r="H245" s="30">
        <f t="shared" si="63"/>
        <v>958.8</v>
      </c>
      <c r="I245" s="79" t="s">
        <v>536</v>
      </c>
    </row>
    <row r="246" spans="2:9" ht="29.25" customHeight="1">
      <c r="B246" s="95"/>
      <c r="C246" s="92"/>
      <c r="D246" s="30">
        <v>799</v>
      </c>
      <c r="E246" s="30">
        <v>495</v>
      </c>
      <c r="F246" s="30">
        <f t="shared" si="61"/>
        <v>594</v>
      </c>
      <c r="G246" s="30">
        <v>799</v>
      </c>
      <c r="H246" s="30">
        <f t="shared" si="63"/>
        <v>958.8</v>
      </c>
      <c r="I246" s="79" t="s">
        <v>537</v>
      </c>
    </row>
    <row r="247" spans="2:9" ht="29.25" customHeight="1">
      <c r="B247" s="93" t="s">
        <v>148</v>
      </c>
      <c r="C247" s="90" t="s">
        <v>538</v>
      </c>
      <c r="D247" s="30">
        <v>179</v>
      </c>
      <c r="E247" s="30">
        <v>109</v>
      </c>
      <c r="F247" s="30">
        <f t="shared" si="61"/>
        <v>130.79999999999998</v>
      </c>
      <c r="G247" s="30">
        <v>179</v>
      </c>
      <c r="H247" s="30">
        <f t="shared" si="63"/>
        <v>214.79999999999998</v>
      </c>
      <c r="I247" s="79" t="s">
        <v>535</v>
      </c>
    </row>
    <row r="248" spans="2:9" ht="29.25" customHeight="1">
      <c r="B248" s="94"/>
      <c r="C248" s="91"/>
      <c r="D248" s="30">
        <v>179</v>
      </c>
      <c r="E248" s="30">
        <v>19</v>
      </c>
      <c r="F248" s="30">
        <f t="shared" si="61"/>
        <v>22.8</v>
      </c>
      <c r="G248" s="30">
        <v>179</v>
      </c>
      <c r="H248" s="30">
        <f t="shared" si="63"/>
        <v>214.79999999999998</v>
      </c>
      <c r="I248" s="79" t="s">
        <v>536</v>
      </c>
    </row>
    <row r="249" spans="2:9" ht="29.25" customHeight="1">
      <c r="B249" s="95"/>
      <c r="C249" s="92"/>
      <c r="D249" s="30">
        <v>179</v>
      </c>
      <c r="E249" s="30">
        <v>1</v>
      </c>
      <c r="F249" s="30">
        <f t="shared" si="61"/>
        <v>1.2</v>
      </c>
      <c r="G249" s="30">
        <v>179</v>
      </c>
      <c r="H249" s="30">
        <f t="shared" si="63"/>
        <v>214.79999999999998</v>
      </c>
      <c r="I249" s="79" t="s">
        <v>537</v>
      </c>
    </row>
    <row r="250" spans="2:9" ht="29.25" customHeight="1">
      <c r="B250" s="93" t="s">
        <v>148</v>
      </c>
      <c r="C250" s="90" t="s">
        <v>539</v>
      </c>
      <c r="D250" s="30">
        <v>515</v>
      </c>
      <c r="E250" s="30">
        <v>415</v>
      </c>
      <c r="F250" s="30">
        <f t="shared" si="61"/>
        <v>498</v>
      </c>
      <c r="G250" s="30">
        <v>515</v>
      </c>
      <c r="H250" s="30">
        <f t="shared" si="63"/>
        <v>618</v>
      </c>
      <c r="I250" s="79" t="s">
        <v>535</v>
      </c>
    </row>
    <row r="251" spans="2:9" ht="29.25" customHeight="1">
      <c r="B251" s="94"/>
      <c r="C251" s="91"/>
      <c r="D251" s="30">
        <v>515</v>
      </c>
      <c r="E251" s="30">
        <v>325</v>
      </c>
      <c r="F251" s="30">
        <f t="shared" si="61"/>
        <v>390</v>
      </c>
      <c r="G251" s="30">
        <v>515</v>
      </c>
      <c r="H251" s="30">
        <f t="shared" si="63"/>
        <v>618</v>
      </c>
      <c r="I251" s="79" t="s">
        <v>536</v>
      </c>
    </row>
    <row r="252" spans="2:9" ht="29.25" customHeight="1">
      <c r="B252" s="95"/>
      <c r="C252" s="92"/>
      <c r="D252" s="30">
        <v>515</v>
      </c>
      <c r="E252" s="30">
        <v>229</v>
      </c>
      <c r="F252" s="30">
        <f t="shared" si="61"/>
        <v>274.8</v>
      </c>
      <c r="G252" s="30">
        <v>515</v>
      </c>
      <c r="H252" s="30">
        <f t="shared" si="63"/>
        <v>618</v>
      </c>
      <c r="I252" s="79" t="s">
        <v>537</v>
      </c>
    </row>
    <row r="253" spans="2:9" ht="29.25" customHeight="1">
      <c r="B253" s="93" t="s">
        <v>135</v>
      </c>
      <c r="C253" s="90" t="s">
        <v>151</v>
      </c>
      <c r="D253" s="30">
        <v>389</v>
      </c>
      <c r="E253" s="30">
        <v>309</v>
      </c>
      <c r="F253" s="30">
        <f t="shared" si="61"/>
        <v>370.8</v>
      </c>
      <c r="G253" s="30">
        <v>389</v>
      </c>
      <c r="H253" s="30">
        <f t="shared" si="63"/>
        <v>466.79999999999995</v>
      </c>
      <c r="I253" s="79" t="s">
        <v>535</v>
      </c>
    </row>
    <row r="254" spans="2:9" ht="29.25" customHeight="1">
      <c r="B254" s="94"/>
      <c r="C254" s="91"/>
      <c r="D254" s="30">
        <v>389</v>
      </c>
      <c r="E254" s="30">
        <v>229</v>
      </c>
      <c r="F254" s="30">
        <f t="shared" si="61"/>
        <v>274.8</v>
      </c>
      <c r="G254" s="30">
        <v>389</v>
      </c>
      <c r="H254" s="30">
        <f t="shared" si="63"/>
        <v>466.79999999999995</v>
      </c>
      <c r="I254" s="79" t="s">
        <v>536</v>
      </c>
    </row>
    <row r="255" spans="2:9" ht="29.25" customHeight="1">
      <c r="B255" s="95"/>
      <c r="C255" s="92"/>
      <c r="D255" s="30">
        <v>389</v>
      </c>
      <c r="E255" s="30">
        <v>159</v>
      </c>
      <c r="F255" s="30">
        <f t="shared" si="61"/>
        <v>190.79999999999998</v>
      </c>
      <c r="G255" s="30">
        <v>389</v>
      </c>
      <c r="H255" s="30">
        <f t="shared" si="63"/>
        <v>466.79999999999995</v>
      </c>
      <c r="I255" s="79" t="s">
        <v>537</v>
      </c>
    </row>
    <row r="256" spans="2:9" ht="29.25" customHeight="1"/>
    <row r="257" spans="1:9">
      <c r="A257" s="24"/>
      <c r="B257" s="59" t="s">
        <v>78</v>
      </c>
      <c r="C257" s="60"/>
      <c r="D257" s="61"/>
      <c r="E257" s="61"/>
      <c r="F257" s="61"/>
      <c r="G257" s="61"/>
      <c r="H257" s="61"/>
      <c r="I257" s="85"/>
    </row>
    <row r="258" spans="1:9">
      <c r="B258" s="105" t="s">
        <v>132</v>
      </c>
      <c r="C258" s="88" t="s">
        <v>540</v>
      </c>
      <c r="D258" s="30">
        <v>165</v>
      </c>
      <c r="E258" s="30">
        <v>65</v>
      </c>
      <c r="F258" s="30">
        <f t="shared" ref="F258" si="64">E258*1.2</f>
        <v>78</v>
      </c>
      <c r="G258" s="30">
        <v>165</v>
      </c>
      <c r="H258" s="30">
        <f t="shared" ref="H258" si="65">G258*1.2</f>
        <v>198</v>
      </c>
      <c r="I258" s="79" t="s">
        <v>535</v>
      </c>
    </row>
    <row r="259" spans="1:9">
      <c r="B259" s="105"/>
      <c r="C259" s="88"/>
      <c r="D259" s="30">
        <v>165</v>
      </c>
      <c r="E259" s="30">
        <v>1</v>
      </c>
      <c r="F259" s="30">
        <f>E259*1.2</f>
        <v>1.2</v>
      </c>
      <c r="G259" s="30">
        <v>165</v>
      </c>
      <c r="H259" s="30">
        <f>G259*1.2</f>
        <v>198</v>
      </c>
      <c r="I259" s="79" t="s">
        <v>536</v>
      </c>
    </row>
    <row r="260" spans="1:9">
      <c r="B260" s="105"/>
      <c r="C260" s="88"/>
      <c r="D260" s="30">
        <v>165</v>
      </c>
      <c r="E260" s="30">
        <v>1</v>
      </c>
      <c r="F260" s="30">
        <f>E260*1.2</f>
        <v>1.2</v>
      </c>
      <c r="G260" s="30">
        <v>165</v>
      </c>
      <c r="H260" s="30">
        <f>G260*1.2</f>
        <v>198</v>
      </c>
      <c r="I260" s="79" t="s">
        <v>537</v>
      </c>
    </row>
    <row r="262" spans="1:9">
      <c r="A262" s="24"/>
      <c r="B262" s="29" t="s">
        <v>79</v>
      </c>
      <c r="C262" s="26"/>
      <c r="D262" s="42"/>
      <c r="E262" s="42"/>
      <c r="F262" s="42"/>
      <c r="G262" s="42"/>
      <c r="H262" s="42"/>
      <c r="I262" s="78"/>
    </row>
    <row r="263" spans="1:9">
      <c r="B263" s="89" t="s">
        <v>541</v>
      </c>
      <c r="C263" s="88" t="s">
        <v>152</v>
      </c>
      <c r="D263" s="30">
        <v>169</v>
      </c>
      <c r="E263" s="30">
        <v>1</v>
      </c>
      <c r="F263" s="30">
        <f t="shared" ref="F263:F277" si="66">E263*1.2</f>
        <v>1.2</v>
      </c>
      <c r="G263" s="30">
        <v>169</v>
      </c>
      <c r="H263" s="30">
        <f t="shared" ref="H263:H277" si="67">G263*1.2</f>
        <v>202.79999999999998</v>
      </c>
      <c r="I263" s="79" t="s">
        <v>535</v>
      </c>
    </row>
    <row r="264" spans="1:9">
      <c r="B264" s="89"/>
      <c r="C264" s="88"/>
      <c r="D264" s="30">
        <v>169</v>
      </c>
      <c r="E264" s="30">
        <v>1</v>
      </c>
      <c r="F264" s="30">
        <f t="shared" si="66"/>
        <v>1.2</v>
      </c>
      <c r="G264" s="30">
        <v>169</v>
      </c>
      <c r="H264" s="30">
        <f t="shared" si="67"/>
        <v>202.79999999999998</v>
      </c>
      <c r="I264" s="79" t="s">
        <v>536</v>
      </c>
    </row>
    <row r="265" spans="1:9">
      <c r="B265" s="89"/>
      <c r="C265" s="88"/>
      <c r="D265" s="30">
        <v>169</v>
      </c>
      <c r="E265" s="30">
        <v>1</v>
      </c>
      <c r="F265" s="30">
        <f t="shared" si="66"/>
        <v>1.2</v>
      </c>
      <c r="G265" s="30">
        <v>169</v>
      </c>
      <c r="H265" s="30">
        <f t="shared" si="67"/>
        <v>202.79999999999998</v>
      </c>
      <c r="I265" s="79" t="s">
        <v>537</v>
      </c>
    </row>
    <row r="266" spans="1:9">
      <c r="B266" s="89" t="s">
        <v>541</v>
      </c>
      <c r="C266" s="88" t="s">
        <v>153</v>
      </c>
      <c r="D266" s="30">
        <v>299</v>
      </c>
      <c r="E266" s="30">
        <v>219</v>
      </c>
      <c r="F266" s="30">
        <f t="shared" si="66"/>
        <v>262.8</v>
      </c>
      <c r="G266" s="30">
        <v>299</v>
      </c>
      <c r="H266" s="30">
        <f t="shared" si="67"/>
        <v>358.8</v>
      </c>
      <c r="I266" s="79" t="s">
        <v>535</v>
      </c>
    </row>
    <row r="267" spans="1:9">
      <c r="B267" s="89"/>
      <c r="C267" s="88"/>
      <c r="D267" s="30">
        <v>299</v>
      </c>
      <c r="E267" s="30">
        <v>129</v>
      </c>
      <c r="F267" s="30">
        <f t="shared" si="66"/>
        <v>154.79999999999998</v>
      </c>
      <c r="G267" s="30">
        <v>299</v>
      </c>
      <c r="H267" s="30">
        <f t="shared" si="67"/>
        <v>358.8</v>
      </c>
      <c r="I267" s="79" t="s">
        <v>536</v>
      </c>
    </row>
    <row r="268" spans="1:9">
      <c r="B268" s="89"/>
      <c r="C268" s="88"/>
      <c r="D268" s="30">
        <v>299</v>
      </c>
      <c r="E268" s="30">
        <v>29</v>
      </c>
      <c r="F268" s="30">
        <f t="shared" si="66"/>
        <v>34.799999999999997</v>
      </c>
      <c r="G268" s="30">
        <v>299</v>
      </c>
      <c r="H268" s="30">
        <f t="shared" si="67"/>
        <v>358.8</v>
      </c>
      <c r="I268" s="79" t="s">
        <v>537</v>
      </c>
    </row>
    <row r="269" spans="1:9">
      <c r="B269" s="89" t="s">
        <v>541</v>
      </c>
      <c r="C269" s="88" t="s">
        <v>154</v>
      </c>
      <c r="D269" s="30">
        <v>39</v>
      </c>
      <c r="E269" s="30">
        <v>1</v>
      </c>
      <c r="F269" s="30">
        <f t="shared" si="66"/>
        <v>1.2</v>
      </c>
      <c r="G269" s="30">
        <v>39</v>
      </c>
      <c r="H269" s="30">
        <f t="shared" si="67"/>
        <v>46.8</v>
      </c>
      <c r="I269" s="79" t="s">
        <v>535</v>
      </c>
    </row>
    <row r="270" spans="1:9">
      <c r="B270" s="89"/>
      <c r="C270" s="88"/>
      <c r="D270" s="30">
        <v>39</v>
      </c>
      <c r="E270" s="30">
        <v>1</v>
      </c>
      <c r="F270" s="30">
        <f t="shared" si="66"/>
        <v>1.2</v>
      </c>
      <c r="G270" s="30">
        <v>39</v>
      </c>
      <c r="H270" s="30">
        <f t="shared" si="67"/>
        <v>46.8</v>
      </c>
      <c r="I270" s="79" t="s">
        <v>536</v>
      </c>
    </row>
    <row r="271" spans="1:9">
      <c r="B271" s="89"/>
      <c r="C271" s="88"/>
      <c r="D271" s="30">
        <v>39</v>
      </c>
      <c r="E271" s="30">
        <v>1</v>
      </c>
      <c r="F271" s="30">
        <f t="shared" si="66"/>
        <v>1.2</v>
      </c>
      <c r="G271" s="30">
        <v>39</v>
      </c>
      <c r="H271" s="30">
        <f t="shared" si="67"/>
        <v>46.8</v>
      </c>
      <c r="I271" s="79" t="s">
        <v>537</v>
      </c>
    </row>
    <row r="272" spans="1:9">
      <c r="B272" s="89" t="s">
        <v>541</v>
      </c>
      <c r="C272" s="88" t="s">
        <v>155</v>
      </c>
      <c r="D272" s="30">
        <v>189</v>
      </c>
      <c r="E272" s="30">
        <v>125</v>
      </c>
      <c r="F272" s="30">
        <f t="shared" si="66"/>
        <v>150</v>
      </c>
      <c r="G272" s="30">
        <v>189</v>
      </c>
      <c r="H272" s="30">
        <f t="shared" si="67"/>
        <v>226.79999999999998</v>
      </c>
      <c r="I272" s="79" t="s">
        <v>535</v>
      </c>
    </row>
    <row r="273" spans="2:9">
      <c r="B273" s="89"/>
      <c r="C273" s="88"/>
      <c r="D273" s="30">
        <v>189</v>
      </c>
      <c r="E273" s="30">
        <v>35</v>
      </c>
      <c r="F273" s="30">
        <f t="shared" si="66"/>
        <v>42</v>
      </c>
      <c r="G273" s="30">
        <v>189</v>
      </c>
      <c r="H273" s="30">
        <f t="shared" si="67"/>
        <v>226.79999999999998</v>
      </c>
      <c r="I273" s="79" t="s">
        <v>536</v>
      </c>
    </row>
    <row r="274" spans="2:9">
      <c r="B274" s="89"/>
      <c r="C274" s="88"/>
      <c r="D274" s="30">
        <v>189</v>
      </c>
      <c r="E274" s="30">
        <v>1</v>
      </c>
      <c r="F274" s="30">
        <f t="shared" si="66"/>
        <v>1.2</v>
      </c>
      <c r="G274" s="30">
        <v>189</v>
      </c>
      <c r="H274" s="30">
        <f t="shared" si="67"/>
        <v>226.79999999999998</v>
      </c>
      <c r="I274" s="79" t="s">
        <v>537</v>
      </c>
    </row>
    <row r="275" spans="2:9">
      <c r="B275" s="89" t="s">
        <v>444</v>
      </c>
      <c r="C275" s="88" t="s">
        <v>156</v>
      </c>
      <c r="D275" s="30">
        <v>29</v>
      </c>
      <c r="E275" s="30">
        <v>1</v>
      </c>
      <c r="F275" s="30">
        <f t="shared" si="66"/>
        <v>1.2</v>
      </c>
      <c r="G275" s="30">
        <v>29</v>
      </c>
      <c r="H275" s="30">
        <f t="shared" si="67"/>
        <v>34.799999999999997</v>
      </c>
      <c r="I275" s="79" t="s">
        <v>535</v>
      </c>
    </row>
    <row r="276" spans="2:9">
      <c r="B276" s="89"/>
      <c r="C276" s="88"/>
      <c r="D276" s="30">
        <v>29</v>
      </c>
      <c r="E276" s="30">
        <v>1</v>
      </c>
      <c r="F276" s="30">
        <f t="shared" si="66"/>
        <v>1.2</v>
      </c>
      <c r="G276" s="30">
        <v>29</v>
      </c>
      <c r="H276" s="30">
        <f t="shared" si="67"/>
        <v>34.799999999999997</v>
      </c>
      <c r="I276" s="79" t="s">
        <v>536</v>
      </c>
    </row>
    <row r="277" spans="2:9">
      <c r="B277" s="89"/>
      <c r="C277" s="88"/>
      <c r="D277" s="30">
        <v>29</v>
      </c>
      <c r="E277" s="30">
        <v>1</v>
      </c>
      <c r="F277" s="30">
        <f t="shared" si="66"/>
        <v>1.2</v>
      </c>
      <c r="G277" s="30">
        <v>29</v>
      </c>
      <c r="H277" s="30">
        <f t="shared" si="67"/>
        <v>34.799999999999997</v>
      </c>
      <c r="I277" s="79" t="s">
        <v>537</v>
      </c>
    </row>
    <row r="279" spans="2:9">
      <c r="B279" s="29" t="s">
        <v>80</v>
      </c>
      <c r="C279" s="26"/>
      <c r="D279" s="42"/>
      <c r="E279" s="42"/>
      <c r="F279" s="42"/>
      <c r="G279" s="42"/>
      <c r="H279" s="42"/>
      <c r="I279" s="78"/>
    </row>
    <row r="280" spans="2:9" ht="14.25" customHeight="1">
      <c r="B280" s="38" t="s">
        <v>396</v>
      </c>
      <c r="C280" s="27" t="s">
        <v>157</v>
      </c>
      <c r="D280" s="30">
        <v>12</v>
      </c>
      <c r="E280" s="30">
        <v>5</v>
      </c>
      <c r="F280" s="30">
        <f t="shared" ref="F280:H340" si="68">E280*1.2</f>
        <v>6</v>
      </c>
      <c r="G280" s="30">
        <v>5</v>
      </c>
      <c r="H280" s="30">
        <f t="shared" si="68"/>
        <v>6</v>
      </c>
      <c r="I280" s="79"/>
    </row>
    <row r="281" spans="2:9" ht="14.25" customHeight="1">
      <c r="B281" s="33" t="s">
        <v>396</v>
      </c>
      <c r="C281" s="27" t="s">
        <v>158</v>
      </c>
      <c r="D281" s="30">
        <v>12</v>
      </c>
      <c r="E281" s="30">
        <v>12</v>
      </c>
      <c r="F281" s="30">
        <f t="shared" si="68"/>
        <v>14.399999999999999</v>
      </c>
      <c r="G281" s="30">
        <v>12</v>
      </c>
      <c r="H281" s="30">
        <f t="shared" si="68"/>
        <v>14.399999999999999</v>
      </c>
      <c r="I281" s="79"/>
    </row>
    <row r="282" spans="2:9" ht="14.25" customHeight="1">
      <c r="B282" s="33" t="s">
        <v>396</v>
      </c>
      <c r="C282" s="27" t="s">
        <v>159</v>
      </c>
      <c r="D282" s="30">
        <v>12</v>
      </c>
      <c r="E282" s="30">
        <v>6</v>
      </c>
      <c r="F282" s="30">
        <f t="shared" si="68"/>
        <v>7.1999999999999993</v>
      </c>
      <c r="G282" s="30">
        <v>6</v>
      </c>
      <c r="H282" s="30">
        <f t="shared" si="68"/>
        <v>7.1999999999999993</v>
      </c>
      <c r="I282" s="79"/>
    </row>
    <row r="283" spans="2:9" ht="14.25" customHeight="1">
      <c r="B283" s="33" t="s">
        <v>396</v>
      </c>
      <c r="C283" s="27" t="s">
        <v>160</v>
      </c>
      <c r="D283" s="30">
        <v>20</v>
      </c>
      <c r="E283" s="30">
        <v>20</v>
      </c>
      <c r="F283" s="30">
        <f t="shared" si="68"/>
        <v>24</v>
      </c>
      <c r="G283" s="30">
        <v>20</v>
      </c>
      <c r="H283" s="30">
        <f t="shared" si="68"/>
        <v>24</v>
      </c>
      <c r="I283" s="79"/>
    </row>
    <row r="284" spans="2:9" ht="14.25" customHeight="1">
      <c r="B284" s="33" t="s">
        <v>396</v>
      </c>
      <c r="C284" s="27" t="s">
        <v>161</v>
      </c>
      <c r="D284" s="30">
        <v>20</v>
      </c>
      <c r="E284" s="30">
        <v>20</v>
      </c>
      <c r="F284" s="30">
        <f t="shared" si="68"/>
        <v>24</v>
      </c>
      <c r="G284" s="30">
        <v>20</v>
      </c>
      <c r="H284" s="30">
        <f t="shared" si="68"/>
        <v>24</v>
      </c>
      <c r="I284" s="79"/>
    </row>
    <row r="285" spans="2:9" ht="14.25" customHeight="1">
      <c r="B285" s="33" t="s">
        <v>440</v>
      </c>
      <c r="C285" s="27" t="s">
        <v>162</v>
      </c>
      <c r="D285" s="30">
        <v>12</v>
      </c>
      <c r="E285" s="30">
        <v>12</v>
      </c>
      <c r="F285" s="30">
        <f t="shared" si="68"/>
        <v>14.399999999999999</v>
      </c>
      <c r="G285" s="30">
        <v>12</v>
      </c>
      <c r="H285" s="30">
        <f t="shared" si="68"/>
        <v>14.399999999999999</v>
      </c>
      <c r="I285" s="79"/>
    </row>
    <row r="286" spans="2:9" ht="14.25" customHeight="1">
      <c r="B286" s="33" t="s">
        <v>440</v>
      </c>
      <c r="C286" s="27" t="s">
        <v>163</v>
      </c>
      <c r="D286" s="30">
        <v>12</v>
      </c>
      <c r="E286" s="30">
        <v>5</v>
      </c>
      <c r="F286" s="30">
        <f t="shared" si="68"/>
        <v>6</v>
      </c>
      <c r="G286" s="30">
        <v>5</v>
      </c>
      <c r="H286" s="30">
        <f t="shared" si="68"/>
        <v>6</v>
      </c>
      <c r="I286" s="79"/>
    </row>
    <row r="287" spans="2:9" ht="14.25" customHeight="1">
      <c r="B287" s="33" t="s">
        <v>440</v>
      </c>
      <c r="C287" s="27" t="s">
        <v>164</v>
      </c>
      <c r="D287" s="30">
        <v>12</v>
      </c>
      <c r="E287" s="30">
        <v>5</v>
      </c>
      <c r="F287" s="30">
        <f t="shared" si="68"/>
        <v>6</v>
      </c>
      <c r="G287" s="30">
        <v>5</v>
      </c>
      <c r="H287" s="30">
        <f t="shared" si="68"/>
        <v>6</v>
      </c>
      <c r="I287" s="79"/>
    </row>
    <row r="288" spans="2:9" ht="14.25" customHeight="1">
      <c r="B288" s="33" t="s">
        <v>440</v>
      </c>
      <c r="C288" s="27" t="s">
        <v>165</v>
      </c>
      <c r="D288" s="30">
        <v>20</v>
      </c>
      <c r="E288" s="30">
        <v>20</v>
      </c>
      <c r="F288" s="30">
        <f t="shared" si="68"/>
        <v>24</v>
      </c>
      <c r="G288" s="30">
        <v>20</v>
      </c>
      <c r="H288" s="30">
        <f t="shared" si="68"/>
        <v>24</v>
      </c>
      <c r="I288" s="79"/>
    </row>
    <row r="289" spans="2:9" ht="14.25" customHeight="1">
      <c r="B289" s="33" t="s">
        <v>441</v>
      </c>
      <c r="C289" s="27" t="s">
        <v>166</v>
      </c>
      <c r="D289" s="30">
        <v>12</v>
      </c>
      <c r="E289" s="30">
        <v>12</v>
      </c>
      <c r="F289" s="30">
        <f t="shared" si="68"/>
        <v>14.399999999999999</v>
      </c>
      <c r="G289" s="30">
        <v>12</v>
      </c>
      <c r="H289" s="30">
        <f t="shared" si="68"/>
        <v>14.399999999999999</v>
      </c>
      <c r="I289" s="79"/>
    </row>
    <row r="290" spans="2:9" ht="14.25" customHeight="1">
      <c r="B290" s="33" t="s">
        <v>440</v>
      </c>
      <c r="C290" s="27" t="s">
        <v>167</v>
      </c>
      <c r="D290" s="30">
        <v>12</v>
      </c>
      <c r="E290" s="30">
        <v>12</v>
      </c>
      <c r="F290" s="30">
        <f t="shared" si="68"/>
        <v>14.399999999999999</v>
      </c>
      <c r="G290" s="30">
        <v>12</v>
      </c>
      <c r="H290" s="30">
        <f t="shared" si="68"/>
        <v>14.399999999999999</v>
      </c>
      <c r="I290" s="79"/>
    </row>
    <row r="291" spans="2:9" ht="14.25" customHeight="1">
      <c r="B291" s="33" t="s">
        <v>440</v>
      </c>
      <c r="C291" s="27" t="s">
        <v>168</v>
      </c>
      <c r="D291" s="30">
        <v>12</v>
      </c>
      <c r="E291" s="30">
        <v>12</v>
      </c>
      <c r="F291" s="30">
        <f t="shared" si="68"/>
        <v>14.399999999999999</v>
      </c>
      <c r="G291" s="30">
        <v>12</v>
      </c>
      <c r="H291" s="30">
        <f t="shared" si="68"/>
        <v>14.399999999999999</v>
      </c>
      <c r="I291" s="79"/>
    </row>
    <row r="292" spans="2:9" ht="14.25" customHeight="1">
      <c r="B292" s="33" t="s">
        <v>440</v>
      </c>
      <c r="C292" s="27" t="s">
        <v>169</v>
      </c>
      <c r="D292" s="30">
        <v>12</v>
      </c>
      <c r="E292" s="30">
        <v>12</v>
      </c>
      <c r="F292" s="30">
        <f t="shared" si="68"/>
        <v>14.399999999999999</v>
      </c>
      <c r="G292" s="30">
        <v>12</v>
      </c>
      <c r="H292" s="30">
        <f t="shared" si="68"/>
        <v>14.399999999999999</v>
      </c>
      <c r="I292" s="79"/>
    </row>
    <row r="293" spans="2:9" ht="14.25" customHeight="1">
      <c r="B293" s="33" t="s">
        <v>440</v>
      </c>
      <c r="C293" s="27" t="s">
        <v>170</v>
      </c>
      <c r="D293" s="30">
        <v>12</v>
      </c>
      <c r="E293" s="30">
        <v>12</v>
      </c>
      <c r="F293" s="30">
        <f t="shared" si="68"/>
        <v>14.399999999999999</v>
      </c>
      <c r="G293" s="30">
        <v>12</v>
      </c>
      <c r="H293" s="30">
        <f t="shared" si="68"/>
        <v>14.399999999999999</v>
      </c>
      <c r="I293" s="79"/>
    </row>
    <row r="294" spans="2:9" ht="14.25" customHeight="1">
      <c r="B294" s="33" t="s">
        <v>440</v>
      </c>
      <c r="C294" s="27" t="s">
        <v>171</v>
      </c>
      <c r="D294" s="30">
        <v>12</v>
      </c>
      <c r="E294" s="30">
        <v>12</v>
      </c>
      <c r="F294" s="30">
        <f t="shared" si="68"/>
        <v>14.399999999999999</v>
      </c>
      <c r="G294" s="30">
        <v>12</v>
      </c>
      <c r="H294" s="30">
        <f t="shared" si="68"/>
        <v>14.399999999999999</v>
      </c>
      <c r="I294" s="79"/>
    </row>
    <row r="295" spans="2:9" ht="14.25" customHeight="1">
      <c r="B295" s="33" t="s">
        <v>440</v>
      </c>
      <c r="C295" s="27" t="s">
        <v>542</v>
      </c>
      <c r="D295" s="30">
        <v>12</v>
      </c>
      <c r="E295" s="30">
        <v>6</v>
      </c>
      <c r="F295" s="30">
        <f>E295*1.2</f>
        <v>7.1999999999999993</v>
      </c>
      <c r="G295" s="30">
        <v>6</v>
      </c>
      <c r="H295" s="30">
        <f>G295*1.2</f>
        <v>7.1999999999999993</v>
      </c>
      <c r="I295" s="79"/>
    </row>
    <row r="296" spans="2:9" ht="14.25" customHeight="1">
      <c r="B296" s="33" t="s">
        <v>440</v>
      </c>
      <c r="C296" s="53" t="s">
        <v>172</v>
      </c>
      <c r="D296" s="30">
        <v>30</v>
      </c>
      <c r="E296" s="30">
        <v>21</v>
      </c>
      <c r="F296" s="30">
        <f>E296*1.2</f>
        <v>25.2</v>
      </c>
      <c r="G296" s="30">
        <v>21</v>
      </c>
      <c r="H296" s="30">
        <f>G296*1.2</f>
        <v>25.2</v>
      </c>
      <c r="I296" s="79"/>
    </row>
    <row r="297" spans="2:9" ht="14.25" customHeight="1">
      <c r="B297" s="33" t="s">
        <v>440</v>
      </c>
      <c r="C297" s="27" t="s">
        <v>173</v>
      </c>
      <c r="D297" s="30">
        <v>12</v>
      </c>
      <c r="E297" s="30">
        <v>12</v>
      </c>
      <c r="F297" s="30">
        <f t="shared" si="68"/>
        <v>14.399999999999999</v>
      </c>
      <c r="G297" s="30">
        <v>12</v>
      </c>
      <c r="H297" s="30">
        <f t="shared" si="68"/>
        <v>14.399999999999999</v>
      </c>
      <c r="I297" s="79"/>
    </row>
    <row r="298" spans="2:9" ht="14.25" customHeight="1">
      <c r="B298" s="33" t="s">
        <v>440</v>
      </c>
      <c r="C298" s="27" t="s">
        <v>174</v>
      </c>
      <c r="D298" s="30">
        <v>20</v>
      </c>
      <c r="E298" s="30">
        <v>20</v>
      </c>
      <c r="F298" s="30">
        <f t="shared" si="68"/>
        <v>24</v>
      </c>
      <c r="G298" s="30">
        <v>20</v>
      </c>
      <c r="H298" s="30">
        <f t="shared" si="68"/>
        <v>24</v>
      </c>
      <c r="I298" s="79"/>
    </row>
    <row r="299" spans="2:9" ht="14.25" customHeight="1">
      <c r="B299" s="33" t="s">
        <v>440</v>
      </c>
      <c r="C299" s="27" t="s">
        <v>175</v>
      </c>
      <c r="D299" s="30">
        <v>12</v>
      </c>
      <c r="E299" s="30">
        <v>12</v>
      </c>
      <c r="F299" s="30">
        <f t="shared" si="68"/>
        <v>14.399999999999999</v>
      </c>
      <c r="G299" s="30">
        <v>12</v>
      </c>
      <c r="H299" s="30">
        <f t="shared" si="68"/>
        <v>14.399999999999999</v>
      </c>
      <c r="I299" s="79"/>
    </row>
    <row r="300" spans="2:9" ht="14.25" customHeight="1">
      <c r="B300" s="33" t="s">
        <v>441</v>
      </c>
      <c r="C300" s="27" t="s">
        <v>176</v>
      </c>
      <c r="D300" s="30">
        <v>18</v>
      </c>
      <c r="E300" s="30">
        <v>18</v>
      </c>
      <c r="F300" s="30">
        <f t="shared" si="68"/>
        <v>21.599999999999998</v>
      </c>
      <c r="G300" s="30">
        <v>18</v>
      </c>
      <c r="H300" s="30">
        <f t="shared" si="68"/>
        <v>21.599999999999998</v>
      </c>
      <c r="I300" s="79"/>
    </row>
    <row r="301" spans="2:9" ht="14.25" customHeight="1">
      <c r="B301" s="33" t="s">
        <v>442</v>
      </c>
      <c r="C301" s="27" t="s">
        <v>177</v>
      </c>
      <c r="D301" s="30">
        <v>12</v>
      </c>
      <c r="E301" s="30">
        <v>12</v>
      </c>
      <c r="F301" s="30">
        <f t="shared" si="68"/>
        <v>14.399999999999999</v>
      </c>
      <c r="G301" s="30">
        <v>12</v>
      </c>
      <c r="H301" s="30">
        <f t="shared" si="68"/>
        <v>14.399999999999999</v>
      </c>
      <c r="I301" s="79"/>
    </row>
    <row r="302" spans="2:9" ht="14.25" customHeight="1">
      <c r="B302" s="33" t="s">
        <v>396</v>
      </c>
      <c r="C302" s="27" t="s">
        <v>178</v>
      </c>
      <c r="D302" s="30">
        <v>36</v>
      </c>
      <c r="E302" s="30">
        <v>36</v>
      </c>
      <c r="F302" s="30">
        <f t="shared" si="68"/>
        <v>43.199999999999996</v>
      </c>
      <c r="G302" s="30">
        <v>36</v>
      </c>
      <c r="H302" s="30">
        <f t="shared" si="68"/>
        <v>43.199999999999996</v>
      </c>
      <c r="I302" s="79"/>
    </row>
    <row r="303" spans="2:9" ht="14.25" customHeight="1">
      <c r="B303" s="33" t="s">
        <v>396</v>
      </c>
      <c r="C303" s="27" t="s">
        <v>179</v>
      </c>
      <c r="D303" s="30">
        <v>30</v>
      </c>
      <c r="E303" s="30">
        <v>30</v>
      </c>
      <c r="F303" s="30">
        <f t="shared" si="68"/>
        <v>36</v>
      </c>
      <c r="G303" s="30">
        <v>30</v>
      </c>
      <c r="H303" s="30">
        <f t="shared" si="68"/>
        <v>36</v>
      </c>
      <c r="I303" s="79"/>
    </row>
    <row r="304" spans="2:9" ht="14.25" customHeight="1">
      <c r="B304" s="33" t="s">
        <v>396</v>
      </c>
      <c r="C304" s="27" t="s">
        <v>180</v>
      </c>
      <c r="D304" s="30">
        <v>25</v>
      </c>
      <c r="E304" s="30">
        <v>25</v>
      </c>
      <c r="F304" s="30">
        <f t="shared" si="68"/>
        <v>30</v>
      </c>
      <c r="G304" s="30">
        <v>25</v>
      </c>
      <c r="H304" s="30">
        <f t="shared" si="68"/>
        <v>30</v>
      </c>
      <c r="I304" s="79"/>
    </row>
    <row r="305" spans="2:9" ht="14.25" customHeight="1">
      <c r="B305" s="33" t="s">
        <v>396</v>
      </c>
      <c r="C305" s="27" t="s">
        <v>181</v>
      </c>
      <c r="D305" s="30">
        <v>25</v>
      </c>
      <c r="E305" s="30">
        <v>25</v>
      </c>
      <c r="F305" s="30">
        <f t="shared" si="68"/>
        <v>30</v>
      </c>
      <c r="G305" s="30">
        <v>25</v>
      </c>
      <c r="H305" s="30">
        <f t="shared" si="68"/>
        <v>30</v>
      </c>
      <c r="I305" s="79"/>
    </row>
    <row r="306" spans="2:9" ht="14.25" customHeight="1">
      <c r="B306" s="33" t="s">
        <v>440</v>
      </c>
      <c r="C306" s="27" t="s">
        <v>182</v>
      </c>
      <c r="D306" s="30">
        <v>46</v>
      </c>
      <c r="E306" s="30">
        <v>46</v>
      </c>
      <c r="F306" s="30">
        <f t="shared" si="68"/>
        <v>55.199999999999996</v>
      </c>
      <c r="G306" s="30">
        <v>46</v>
      </c>
      <c r="H306" s="30">
        <f t="shared" si="68"/>
        <v>55.199999999999996</v>
      </c>
      <c r="I306" s="79"/>
    </row>
    <row r="307" spans="2:9" ht="14.25" customHeight="1">
      <c r="B307" s="33" t="s">
        <v>440</v>
      </c>
      <c r="C307" s="27" t="s">
        <v>183</v>
      </c>
      <c r="D307" s="30">
        <v>56</v>
      </c>
      <c r="E307" s="30">
        <v>56</v>
      </c>
      <c r="F307" s="30">
        <f t="shared" si="68"/>
        <v>67.2</v>
      </c>
      <c r="G307" s="30">
        <v>56</v>
      </c>
      <c r="H307" s="30">
        <f t="shared" si="68"/>
        <v>67.2</v>
      </c>
      <c r="I307" s="79"/>
    </row>
    <row r="308" spans="2:9" ht="14.25" customHeight="1">
      <c r="B308" s="33" t="s">
        <v>440</v>
      </c>
      <c r="C308" s="27" t="s">
        <v>184</v>
      </c>
      <c r="D308" s="30">
        <v>56</v>
      </c>
      <c r="E308" s="30">
        <v>56</v>
      </c>
      <c r="F308" s="30">
        <f t="shared" si="68"/>
        <v>67.2</v>
      </c>
      <c r="G308" s="30">
        <v>56</v>
      </c>
      <c r="H308" s="30">
        <f t="shared" si="68"/>
        <v>67.2</v>
      </c>
      <c r="I308" s="79"/>
    </row>
    <row r="309" spans="2:9" ht="14.25" customHeight="1">
      <c r="B309" s="33" t="s">
        <v>440</v>
      </c>
      <c r="C309" s="27" t="s">
        <v>185</v>
      </c>
      <c r="D309" s="30">
        <v>12</v>
      </c>
      <c r="E309" s="30">
        <v>12</v>
      </c>
      <c r="F309" s="30">
        <f t="shared" si="68"/>
        <v>14.399999999999999</v>
      </c>
      <c r="G309" s="30">
        <v>12</v>
      </c>
      <c r="H309" s="30">
        <f t="shared" si="68"/>
        <v>14.399999999999999</v>
      </c>
      <c r="I309" s="79"/>
    </row>
    <row r="310" spans="2:9" ht="14.25" customHeight="1">
      <c r="B310" s="33" t="s">
        <v>441</v>
      </c>
      <c r="C310" s="27" t="s">
        <v>223</v>
      </c>
      <c r="D310" s="30">
        <v>28</v>
      </c>
      <c r="E310" s="30">
        <v>28</v>
      </c>
      <c r="F310" s="30">
        <f t="shared" si="68"/>
        <v>33.6</v>
      </c>
      <c r="G310" s="30">
        <v>28</v>
      </c>
      <c r="H310" s="30">
        <f t="shared" si="68"/>
        <v>33.6</v>
      </c>
      <c r="I310" s="79"/>
    </row>
    <row r="311" spans="2:9" ht="14.25" customHeight="1">
      <c r="B311" s="33" t="s">
        <v>396</v>
      </c>
      <c r="C311" s="27" t="s">
        <v>186</v>
      </c>
      <c r="D311" s="30">
        <v>12</v>
      </c>
      <c r="E311" s="30">
        <v>12</v>
      </c>
      <c r="F311" s="30">
        <f t="shared" si="68"/>
        <v>14.399999999999999</v>
      </c>
      <c r="G311" s="30">
        <v>12</v>
      </c>
      <c r="H311" s="30">
        <f t="shared" si="68"/>
        <v>14.399999999999999</v>
      </c>
      <c r="I311" s="79"/>
    </row>
    <row r="312" spans="2:9" ht="14.25" customHeight="1">
      <c r="B312" s="33" t="s">
        <v>396</v>
      </c>
      <c r="C312" s="27" t="s">
        <v>187</v>
      </c>
      <c r="D312" s="30">
        <v>12</v>
      </c>
      <c r="E312" s="30">
        <v>12</v>
      </c>
      <c r="F312" s="30">
        <f t="shared" si="68"/>
        <v>14.399999999999999</v>
      </c>
      <c r="G312" s="30">
        <v>12</v>
      </c>
      <c r="H312" s="30">
        <f t="shared" si="68"/>
        <v>14.399999999999999</v>
      </c>
      <c r="I312" s="79"/>
    </row>
    <row r="313" spans="2:9" ht="14.25" customHeight="1">
      <c r="B313" s="33" t="s">
        <v>396</v>
      </c>
      <c r="C313" s="27" t="s">
        <v>188</v>
      </c>
      <c r="D313" s="30">
        <v>12</v>
      </c>
      <c r="E313" s="30">
        <v>6</v>
      </c>
      <c r="F313" s="30">
        <f t="shared" si="68"/>
        <v>7.1999999999999993</v>
      </c>
      <c r="G313" s="30">
        <v>6</v>
      </c>
      <c r="H313" s="30">
        <f t="shared" si="68"/>
        <v>7.1999999999999993</v>
      </c>
      <c r="I313" s="79"/>
    </row>
    <row r="314" spans="2:9" ht="14.25" customHeight="1">
      <c r="B314" s="33" t="s">
        <v>396</v>
      </c>
      <c r="C314" s="27" t="s">
        <v>189</v>
      </c>
      <c r="D314" s="30">
        <v>12</v>
      </c>
      <c r="E314" s="30">
        <v>12</v>
      </c>
      <c r="F314" s="30">
        <f t="shared" si="68"/>
        <v>14.399999999999999</v>
      </c>
      <c r="G314" s="30">
        <v>12</v>
      </c>
      <c r="H314" s="30">
        <f t="shared" si="68"/>
        <v>14.399999999999999</v>
      </c>
      <c r="I314" s="79"/>
    </row>
    <row r="315" spans="2:9" ht="14.25" customHeight="1">
      <c r="B315" s="33" t="s">
        <v>440</v>
      </c>
      <c r="C315" s="27" t="s">
        <v>190</v>
      </c>
      <c r="D315" s="30">
        <v>12</v>
      </c>
      <c r="E315" s="30">
        <v>12</v>
      </c>
      <c r="F315" s="30">
        <f t="shared" si="68"/>
        <v>14.399999999999999</v>
      </c>
      <c r="G315" s="30">
        <v>12</v>
      </c>
      <c r="H315" s="30">
        <f t="shared" si="68"/>
        <v>14.399999999999999</v>
      </c>
      <c r="I315" s="79"/>
    </row>
    <row r="316" spans="2:9" ht="14.25" customHeight="1">
      <c r="B316" s="33" t="s">
        <v>440</v>
      </c>
      <c r="C316" s="27" t="s">
        <v>191</v>
      </c>
      <c r="D316" s="30">
        <v>12</v>
      </c>
      <c r="E316" s="30">
        <v>12</v>
      </c>
      <c r="F316" s="30">
        <f t="shared" si="68"/>
        <v>14.399999999999999</v>
      </c>
      <c r="G316" s="30">
        <v>12</v>
      </c>
      <c r="H316" s="30">
        <f t="shared" si="68"/>
        <v>14.399999999999999</v>
      </c>
      <c r="I316" s="79"/>
    </row>
    <row r="317" spans="2:9" ht="14.25" customHeight="1">
      <c r="B317" s="33" t="s">
        <v>440</v>
      </c>
      <c r="C317" s="27" t="s">
        <v>192</v>
      </c>
      <c r="D317" s="30">
        <v>12</v>
      </c>
      <c r="E317" s="30">
        <v>7</v>
      </c>
      <c r="F317" s="30">
        <f t="shared" si="68"/>
        <v>8.4</v>
      </c>
      <c r="G317" s="30">
        <v>7</v>
      </c>
      <c r="H317" s="30">
        <f t="shared" si="68"/>
        <v>8.4</v>
      </c>
      <c r="I317" s="79"/>
    </row>
    <row r="318" spans="2:9" ht="14.25" customHeight="1">
      <c r="B318" s="33" t="s">
        <v>440</v>
      </c>
      <c r="C318" s="27" t="s">
        <v>193</v>
      </c>
      <c r="D318" s="30">
        <v>12</v>
      </c>
      <c r="E318" s="30">
        <v>7</v>
      </c>
      <c r="F318" s="30">
        <f t="shared" si="68"/>
        <v>8.4</v>
      </c>
      <c r="G318" s="30">
        <v>7</v>
      </c>
      <c r="H318" s="30">
        <f t="shared" si="68"/>
        <v>8.4</v>
      </c>
      <c r="I318" s="79"/>
    </row>
    <row r="319" spans="2:9" ht="14.25" customHeight="1">
      <c r="B319" s="33" t="s">
        <v>440</v>
      </c>
      <c r="C319" s="27" t="s">
        <v>194</v>
      </c>
      <c r="D319" s="30">
        <v>12</v>
      </c>
      <c r="E319" s="30">
        <v>12</v>
      </c>
      <c r="F319" s="30">
        <f t="shared" si="68"/>
        <v>14.399999999999999</v>
      </c>
      <c r="G319" s="30">
        <v>12</v>
      </c>
      <c r="H319" s="30">
        <f t="shared" si="68"/>
        <v>14.399999999999999</v>
      </c>
      <c r="I319" s="79"/>
    </row>
    <row r="320" spans="2:9" ht="14.25" customHeight="1">
      <c r="B320" s="33" t="s">
        <v>440</v>
      </c>
      <c r="C320" s="27" t="s">
        <v>195</v>
      </c>
      <c r="D320" s="30">
        <v>12</v>
      </c>
      <c r="E320" s="30">
        <v>12</v>
      </c>
      <c r="F320" s="30">
        <f t="shared" si="68"/>
        <v>14.399999999999999</v>
      </c>
      <c r="G320" s="30">
        <v>12</v>
      </c>
      <c r="H320" s="30">
        <f t="shared" si="68"/>
        <v>14.399999999999999</v>
      </c>
      <c r="I320" s="79"/>
    </row>
    <row r="321" spans="2:9" ht="14.25" customHeight="1">
      <c r="B321" s="33" t="s">
        <v>440</v>
      </c>
      <c r="C321" s="27" t="s">
        <v>196</v>
      </c>
      <c r="D321" s="30">
        <v>12</v>
      </c>
      <c r="E321" s="30">
        <v>12</v>
      </c>
      <c r="F321" s="30">
        <f t="shared" si="68"/>
        <v>14.399999999999999</v>
      </c>
      <c r="G321" s="30">
        <v>12</v>
      </c>
      <c r="H321" s="30">
        <f t="shared" si="68"/>
        <v>14.399999999999999</v>
      </c>
      <c r="I321" s="79"/>
    </row>
    <row r="322" spans="2:9" ht="14.25" customHeight="1">
      <c r="B322" s="33" t="s">
        <v>440</v>
      </c>
      <c r="C322" s="27" t="s">
        <v>197</v>
      </c>
      <c r="D322" s="30">
        <v>20</v>
      </c>
      <c r="E322" s="30">
        <v>20</v>
      </c>
      <c r="F322" s="30">
        <f t="shared" si="68"/>
        <v>24</v>
      </c>
      <c r="G322" s="30">
        <v>20</v>
      </c>
      <c r="H322" s="30">
        <f t="shared" si="68"/>
        <v>24</v>
      </c>
      <c r="I322" s="79"/>
    </row>
    <row r="323" spans="2:9" ht="14.25" customHeight="1">
      <c r="B323" s="33" t="s">
        <v>440</v>
      </c>
      <c r="C323" s="27" t="s">
        <v>198</v>
      </c>
      <c r="D323" s="30">
        <v>20</v>
      </c>
      <c r="E323" s="30">
        <v>20</v>
      </c>
      <c r="F323" s="30">
        <f t="shared" si="68"/>
        <v>24</v>
      </c>
      <c r="G323" s="30">
        <v>20</v>
      </c>
      <c r="H323" s="30">
        <f t="shared" si="68"/>
        <v>24</v>
      </c>
      <c r="I323" s="79"/>
    </row>
    <row r="324" spans="2:9" ht="14.25" customHeight="1">
      <c r="B324" s="33" t="s">
        <v>441</v>
      </c>
      <c r="C324" s="27" t="s">
        <v>199</v>
      </c>
      <c r="D324" s="30">
        <v>16</v>
      </c>
      <c r="E324" s="30">
        <v>16</v>
      </c>
      <c r="F324" s="30">
        <f t="shared" si="68"/>
        <v>19.2</v>
      </c>
      <c r="G324" s="30">
        <v>16</v>
      </c>
      <c r="H324" s="30">
        <f t="shared" si="68"/>
        <v>19.2</v>
      </c>
      <c r="I324" s="79"/>
    </row>
    <row r="325" spans="2:9" ht="14.25" customHeight="1">
      <c r="B325" s="33" t="s">
        <v>441</v>
      </c>
      <c r="C325" s="27" t="s">
        <v>200</v>
      </c>
      <c r="D325" s="30">
        <v>16</v>
      </c>
      <c r="E325" s="30">
        <v>11</v>
      </c>
      <c r="F325" s="30">
        <f t="shared" si="68"/>
        <v>13.2</v>
      </c>
      <c r="G325" s="30">
        <v>11</v>
      </c>
      <c r="H325" s="30">
        <f t="shared" si="68"/>
        <v>13.2</v>
      </c>
      <c r="I325" s="79"/>
    </row>
    <row r="326" spans="2:9" ht="14.25" customHeight="1">
      <c r="B326" s="33" t="s">
        <v>441</v>
      </c>
      <c r="C326" s="27" t="s">
        <v>201</v>
      </c>
      <c r="D326" s="30">
        <v>16</v>
      </c>
      <c r="E326" s="30">
        <v>16</v>
      </c>
      <c r="F326" s="30">
        <f t="shared" si="68"/>
        <v>19.2</v>
      </c>
      <c r="G326" s="30">
        <v>16</v>
      </c>
      <c r="H326" s="30">
        <f t="shared" si="68"/>
        <v>19.2</v>
      </c>
      <c r="I326" s="79"/>
    </row>
    <row r="327" spans="2:9">
      <c r="B327" s="33" t="s">
        <v>442</v>
      </c>
      <c r="C327" s="27" t="s">
        <v>202</v>
      </c>
      <c r="D327" s="30">
        <v>12</v>
      </c>
      <c r="E327" s="30">
        <v>12</v>
      </c>
      <c r="F327" s="30">
        <f t="shared" si="68"/>
        <v>14.399999999999999</v>
      </c>
      <c r="G327" s="30">
        <v>12</v>
      </c>
      <c r="H327" s="30">
        <f t="shared" si="68"/>
        <v>14.399999999999999</v>
      </c>
      <c r="I327" s="79"/>
    </row>
    <row r="328" spans="2:9">
      <c r="B328" s="33" t="s">
        <v>396</v>
      </c>
      <c r="C328" s="27" t="s">
        <v>203</v>
      </c>
      <c r="D328" s="30">
        <v>14</v>
      </c>
      <c r="E328" s="30">
        <v>14</v>
      </c>
      <c r="F328" s="30">
        <f t="shared" si="68"/>
        <v>16.8</v>
      </c>
      <c r="G328" s="30">
        <v>14</v>
      </c>
      <c r="H328" s="30">
        <f t="shared" si="68"/>
        <v>16.8</v>
      </c>
      <c r="I328" s="79"/>
    </row>
    <row r="329" spans="2:9" ht="12.9" customHeight="1">
      <c r="B329" s="33" t="s">
        <v>396</v>
      </c>
      <c r="C329" s="27" t="s">
        <v>204</v>
      </c>
      <c r="D329" s="30">
        <v>15</v>
      </c>
      <c r="E329" s="30">
        <v>15</v>
      </c>
      <c r="F329" s="30">
        <f t="shared" si="68"/>
        <v>18</v>
      </c>
      <c r="G329" s="30">
        <v>15</v>
      </c>
      <c r="H329" s="30">
        <f t="shared" si="68"/>
        <v>18</v>
      </c>
      <c r="I329" s="79"/>
    </row>
    <row r="330" spans="2:9">
      <c r="B330" s="33" t="s">
        <v>396</v>
      </c>
      <c r="C330" s="27" t="s">
        <v>205</v>
      </c>
      <c r="D330" s="30">
        <v>23</v>
      </c>
      <c r="E330" s="30">
        <v>23</v>
      </c>
      <c r="F330" s="30">
        <f t="shared" si="68"/>
        <v>27.599999999999998</v>
      </c>
      <c r="G330" s="30">
        <v>23</v>
      </c>
      <c r="H330" s="30">
        <f t="shared" si="68"/>
        <v>27.599999999999998</v>
      </c>
      <c r="I330" s="79"/>
    </row>
    <row r="331" spans="2:9">
      <c r="B331" s="33" t="s">
        <v>443</v>
      </c>
      <c r="C331" s="27" t="s">
        <v>206</v>
      </c>
      <c r="D331" s="30">
        <v>12</v>
      </c>
      <c r="E331" s="30">
        <v>12</v>
      </c>
      <c r="F331" s="30">
        <f t="shared" si="68"/>
        <v>14.399999999999999</v>
      </c>
      <c r="G331" s="30">
        <v>12</v>
      </c>
      <c r="H331" s="30">
        <f t="shared" si="68"/>
        <v>14.399999999999999</v>
      </c>
      <c r="I331" s="79"/>
    </row>
    <row r="332" spans="2:9">
      <c r="B332" s="33" t="s">
        <v>443</v>
      </c>
      <c r="C332" s="27" t="s">
        <v>207</v>
      </c>
      <c r="D332" s="30">
        <v>13</v>
      </c>
      <c r="E332" s="30">
        <v>13</v>
      </c>
      <c r="F332" s="30">
        <f t="shared" si="68"/>
        <v>15.6</v>
      </c>
      <c r="G332" s="30">
        <v>13</v>
      </c>
      <c r="H332" s="30">
        <f t="shared" si="68"/>
        <v>15.6</v>
      </c>
      <c r="I332" s="79"/>
    </row>
    <row r="333" spans="2:9" ht="17.100000000000001" customHeight="1">
      <c r="B333" s="33" t="s">
        <v>441</v>
      </c>
      <c r="C333" s="27" t="s">
        <v>208</v>
      </c>
      <c r="D333" s="30">
        <v>39</v>
      </c>
      <c r="E333" s="30">
        <v>39</v>
      </c>
      <c r="F333" s="30">
        <f t="shared" si="68"/>
        <v>46.8</v>
      </c>
      <c r="G333" s="30">
        <v>39</v>
      </c>
      <c r="H333" s="30">
        <f t="shared" si="68"/>
        <v>46.8</v>
      </c>
      <c r="I333" s="79"/>
    </row>
    <row r="334" spans="2:9">
      <c r="B334" s="33" t="s">
        <v>443</v>
      </c>
      <c r="C334" s="27" t="s">
        <v>209</v>
      </c>
      <c r="D334" s="30">
        <v>15</v>
      </c>
      <c r="E334" s="30">
        <v>15</v>
      </c>
      <c r="F334" s="30">
        <f t="shared" si="68"/>
        <v>18</v>
      </c>
      <c r="G334" s="30">
        <v>15</v>
      </c>
      <c r="H334" s="30">
        <f t="shared" si="68"/>
        <v>18</v>
      </c>
      <c r="I334" s="79"/>
    </row>
    <row r="335" spans="2:9">
      <c r="B335" s="33" t="s">
        <v>441</v>
      </c>
      <c r="C335" s="27" t="s">
        <v>210</v>
      </c>
      <c r="D335" s="30">
        <v>31</v>
      </c>
      <c r="E335" s="30">
        <v>31</v>
      </c>
      <c r="F335" s="30">
        <f t="shared" si="68"/>
        <v>37.199999999999996</v>
      </c>
      <c r="G335" s="30">
        <v>31</v>
      </c>
      <c r="H335" s="30">
        <f t="shared" si="68"/>
        <v>37.199999999999996</v>
      </c>
      <c r="I335" s="79"/>
    </row>
    <row r="336" spans="2:9" ht="15.6" customHeight="1">
      <c r="B336" s="33" t="s">
        <v>443</v>
      </c>
      <c r="C336" s="27" t="s">
        <v>211</v>
      </c>
      <c r="D336" s="30">
        <v>13</v>
      </c>
      <c r="E336" s="30">
        <v>13</v>
      </c>
      <c r="F336" s="30">
        <f t="shared" si="68"/>
        <v>15.6</v>
      </c>
      <c r="G336" s="30">
        <v>13</v>
      </c>
      <c r="H336" s="30">
        <f t="shared" si="68"/>
        <v>15.6</v>
      </c>
      <c r="I336" s="79"/>
    </row>
    <row r="337" spans="2:9">
      <c r="B337" s="33" t="s">
        <v>396</v>
      </c>
      <c r="C337" s="27" t="s">
        <v>212</v>
      </c>
      <c r="D337" s="30">
        <v>16</v>
      </c>
      <c r="E337" s="30">
        <v>16</v>
      </c>
      <c r="F337" s="30">
        <f t="shared" si="68"/>
        <v>19.2</v>
      </c>
      <c r="G337" s="30">
        <v>16</v>
      </c>
      <c r="H337" s="30">
        <f t="shared" si="68"/>
        <v>19.2</v>
      </c>
      <c r="I337" s="79"/>
    </row>
    <row r="338" spans="2:9">
      <c r="B338" s="33" t="s">
        <v>396</v>
      </c>
      <c r="C338" s="27" t="s">
        <v>213</v>
      </c>
      <c r="D338" s="30">
        <v>16</v>
      </c>
      <c r="E338" s="30">
        <v>16</v>
      </c>
      <c r="F338" s="30">
        <f t="shared" si="68"/>
        <v>19.2</v>
      </c>
      <c r="G338" s="30">
        <v>16</v>
      </c>
      <c r="H338" s="30">
        <f t="shared" si="68"/>
        <v>19.2</v>
      </c>
      <c r="I338" s="79"/>
    </row>
    <row r="339" spans="2:9">
      <c r="B339" s="33" t="s">
        <v>396</v>
      </c>
      <c r="C339" s="27" t="s">
        <v>214</v>
      </c>
      <c r="D339" s="30">
        <v>16</v>
      </c>
      <c r="E339" s="30">
        <v>16</v>
      </c>
      <c r="F339" s="30">
        <f t="shared" si="68"/>
        <v>19.2</v>
      </c>
      <c r="G339" s="30">
        <v>16</v>
      </c>
      <c r="H339" s="30">
        <f t="shared" si="68"/>
        <v>19.2</v>
      </c>
      <c r="I339" s="79"/>
    </row>
    <row r="340" spans="2:9">
      <c r="B340" s="33" t="s">
        <v>440</v>
      </c>
      <c r="C340" s="27" t="s">
        <v>215</v>
      </c>
      <c r="D340" s="30">
        <v>16</v>
      </c>
      <c r="E340" s="30">
        <v>16</v>
      </c>
      <c r="F340" s="30">
        <f t="shared" si="68"/>
        <v>19.2</v>
      </c>
      <c r="G340" s="30">
        <v>16</v>
      </c>
      <c r="H340" s="30">
        <f t="shared" si="68"/>
        <v>19.2</v>
      </c>
      <c r="I340" s="79"/>
    </row>
    <row r="341" spans="2:9">
      <c r="B341" s="33" t="s">
        <v>443</v>
      </c>
      <c r="C341" s="27" t="s">
        <v>216</v>
      </c>
      <c r="D341" s="30">
        <v>15</v>
      </c>
      <c r="E341" s="30">
        <v>15</v>
      </c>
      <c r="F341" s="30">
        <f t="shared" ref="F341:H347" si="69">E341*1.2</f>
        <v>18</v>
      </c>
      <c r="G341" s="30">
        <v>15</v>
      </c>
      <c r="H341" s="30">
        <f t="shared" si="69"/>
        <v>18</v>
      </c>
      <c r="I341" s="79"/>
    </row>
    <row r="342" spans="2:9">
      <c r="B342" s="33" t="s">
        <v>443</v>
      </c>
      <c r="C342" s="27" t="s">
        <v>217</v>
      </c>
      <c r="D342" s="30">
        <v>24</v>
      </c>
      <c r="E342" s="30">
        <v>24</v>
      </c>
      <c r="F342" s="30">
        <f t="shared" si="69"/>
        <v>28.799999999999997</v>
      </c>
      <c r="G342" s="30">
        <v>24</v>
      </c>
      <c r="H342" s="30">
        <f t="shared" si="69"/>
        <v>28.799999999999997</v>
      </c>
      <c r="I342" s="79"/>
    </row>
    <row r="343" spans="2:9">
      <c r="B343" s="33" t="s">
        <v>396</v>
      </c>
      <c r="C343" s="27" t="s">
        <v>218</v>
      </c>
      <c r="D343" s="30">
        <v>225</v>
      </c>
      <c r="E343" s="30">
        <v>225</v>
      </c>
      <c r="F343" s="30">
        <f t="shared" si="69"/>
        <v>270</v>
      </c>
      <c r="G343" s="30">
        <v>225</v>
      </c>
      <c r="H343" s="30">
        <f t="shared" si="69"/>
        <v>270</v>
      </c>
      <c r="I343" s="79"/>
    </row>
    <row r="344" spans="2:9" ht="12.9" customHeight="1">
      <c r="B344" s="33" t="s">
        <v>396</v>
      </c>
      <c r="C344" s="27" t="s">
        <v>219</v>
      </c>
      <c r="D344" s="30">
        <v>160</v>
      </c>
      <c r="E344" s="30">
        <v>160</v>
      </c>
      <c r="F344" s="30">
        <f t="shared" si="69"/>
        <v>192</v>
      </c>
      <c r="G344" s="30">
        <v>160</v>
      </c>
      <c r="H344" s="30">
        <f t="shared" si="69"/>
        <v>192</v>
      </c>
      <c r="I344" s="79"/>
    </row>
    <row r="345" spans="2:9">
      <c r="B345" s="33" t="s">
        <v>440</v>
      </c>
      <c r="C345" s="27" t="s">
        <v>220</v>
      </c>
      <c r="D345" s="30">
        <v>180</v>
      </c>
      <c r="E345" s="30">
        <v>180</v>
      </c>
      <c r="F345" s="30">
        <f t="shared" si="69"/>
        <v>216</v>
      </c>
      <c r="G345" s="30">
        <v>180</v>
      </c>
      <c r="H345" s="30">
        <f t="shared" si="69"/>
        <v>216</v>
      </c>
      <c r="I345" s="79"/>
    </row>
    <row r="346" spans="2:9">
      <c r="B346" s="33" t="s">
        <v>440</v>
      </c>
      <c r="C346" s="27" t="s">
        <v>221</v>
      </c>
      <c r="D346" s="30">
        <v>120</v>
      </c>
      <c r="E346" s="30">
        <v>120</v>
      </c>
      <c r="F346" s="30">
        <f t="shared" si="69"/>
        <v>144</v>
      </c>
      <c r="G346" s="30">
        <v>120</v>
      </c>
      <c r="H346" s="30">
        <f t="shared" si="69"/>
        <v>144</v>
      </c>
      <c r="I346" s="79"/>
    </row>
    <row r="347" spans="2:9">
      <c r="B347" s="58" t="s">
        <v>441</v>
      </c>
      <c r="C347" s="52" t="s">
        <v>222</v>
      </c>
      <c r="D347" s="62">
        <v>110</v>
      </c>
      <c r="E347" s="62">
        <v>110</v>
      </c>
      <c r="F347" s="62">
        <f t="shared" si="69"/>
        <v>132</v>
      </c>
      <c r="G347" s="62">
        <v>110</v>
      </c>
      <c r="H347" s="62">
        <f t="shared" si="69"/>
        <v>132</v>
      </c>
      <c r="I347" s="86"/>
    </row>
    <row r="348" spans="2:9">
      <c r="B348" s="33" t="s">
        <v>148</v>
      </c>
      <c r="C348" s="53" t="s">
        <v>544</v>
      </c>
      <c r="D348" s="30">
        <v>20</v>
      </c>
      <c r="E348" s="30">
        <v>20</v>
      </c>
      <c r="F348" s="32">
        <f>E348*1.2</f>
        <v>24</v>
      </c>
      <c r="G348" s="30">
        <v>20</v>
      </c>
      <c r="H348" s="32">
        <f>G348*1.2</f>
        <v>24</v>
      </c>
      <c r="I348" s="79"/>
    </row>
    <row r="349" spans="2:9">
      <c r="B349" s="33" t="s">
        <v>543</v>
      </c>
      <c r="C349" s="53" t="s">
        <v>545</v>
      </c>
      <c r="D349" s="30">
        <v>9</v>
      </c>
      <c r="E349" s="30">
        <v>9</v>
      </c>
      <c r="F349" s="32">
        <f>E349*1.2</f>
        <v>10.799999999999999</v>
      </c>
      <c r="G349" s="30">
        <v>9</v>
      </c>
      <c r="H349" s="32">
        <f>G349*1.2</f>
        <v>10.799999999999999</v>
      </c>
      <c r="I349" s="79"/>
    </row>
    <row r="350" spans="2:9">
      <c r="B350" s="33" t="s">
        <v>543</v>
      </c>
      <c r="C350" s="53" t="s">
        <v>546</v>
      </c>
      <c r="D350" s="30">
        <v>15</v>
      </c>
      <c r="E350" s="30">
        <v>15</v>
      </c>
      <c r="F350" s="32">
        <f>E350*1.2</f>
        <v>18</v>
      </c>
      <c r="G350" s="30">
        <v>15</v>
      </c>
      <c r="H350" s="32">
        <f>G350*1.2</f>
        <v>18</v>
      </c>
      <c r="I350" s="79"/>
    </row>
    <row r="351" spans="2:9">
      <c r="B351" s="33" t="s">
        <v>543</v>
      </c>
      <c r="C351" s="53" t="s">
        <v>547</v>
      </c>
      <c r="D351" s="30">
        <v>12</v>
      </c>
      <c r="E351" s="30">
        <v>12</v>
      </c>
      <c r="F351" s="32">
        <f>E351*1.2</f>
        <v>14.399999999999999</v>
      </c>
      <c r="G351" s="30">
        <v>12</v>
      </c>
      <c r="H351" s="32">
        <f>G351*1.2</f>
        <v>14.399999999999999</v>
      </c>
      <c r="I351" s="79"/>
    </row>
    <row r="352" spans="2:9">
      <c r="B352" s="33" t="s">
        <v>543</v>
      </c>
      <c r="C352" s="53" t="s">
        <v>548</v>
      </c>
      <c r="D352" s="30">
        <v>14</v>
      </c>
      <c r="E352" s="30">
        <v>14</v>
      </c>
      <c r="F352" s="32">
        <f>E352*1.2</f>
        <v>16.8</v>
      </c>
      <c r="G352" s="30">
        <v>14</v>
      </c>
      <c r="H352" s="32">
        <f>G352*1.2</f>
        <v>16.8</v>
      </c>
      <c r="I352" s="79"/>
    </row>
    <row r="354" spans="1:9">
      <c r="A354" s="28" t="s">
        <v>864</v>
      </c>
      <c r="B354" s="28"/>
      <c r="C354" s="25"/>
      <c r="D354" s="41"/>
      <c r="E354" s="41"/>
      <c r="F354" s="41"/>
      <c r="G354" s="41"/>
      <c r="H354" s="41"/>
      <c r="I354" s="77"/>
    </row>
    <row r="355" spans="1:9" ht="81.75" customHeight="1">
      <c r="A355" s="24"/>
      <c r="B355" s="36" t="s">
        <v>865</v>
      </c>
      <c r="C355" s="27" t="s">
        <v>500</v>
      </c>
      <c r="D355" s="30">
        <v>0</v>
      </c>
      <c r="E355" s="30">
        <v>0</v>
      </c>
      <c r="F355" s="30">
        <v>0</v>
      </c>
      <c r="G355" s="30">
        <v>0</v>
      </c>
      <c r="H355" s="30">
        <v>0</v>
      </c>
      <c r="I355" s="79" t="s">
        <v>499</v>
      </c>
    </row>
    <row r="356" spans="1:9" ht="72" customHeight="1">
      <c r="A356" s="24"/>
      <c r="B356" s="36" t="s">
        <v>866</v>
      </c>
      <c r="C356" s="27" t="s">
        <v>525</v>
      </c>
      <c r="D356" s="30">
        <v>0</v>
      </c>
      <c r="E356" s="30">
        <v>0</v>
      </c>
      <c r="F356" s="30">
        <v>0</v>
      </c>
      <c r="G356" s="30">
        <v>0</v>
      </c>
      <c r="H356" s="30">
        <v>0</v>
      </c>
      <c r="I356" s="79" t="s">
        <v>526</v>
      </c>
    </row>
    <row r="357" spans="1:9" ht="64.5" customHeight="1">
      <c r="A357" s="24"/>
      <c r="B357" s="100" t="s">
        <v>501</v>
      </c>
      <c r="C357" s="27" t="s">
        <v>295</v>
      </c>
      <c r="D357" s="30">
        <v>6</v>
      </c>
      <c r="E357" s="30">
        <v>6</v>
      </c>
      <c r="F357" s="30">
        <f>E357*1.2</f>
        <v>7.1999999999999993</v>
      </c>
      <c r="G357" s="30">
        <v>6</v>
      </c>
      <c r="H357" s="30">
        <f>G357*1.2</f>
        <v>7.1999999999999993</v>
      </c>
      <c r="I357" s="79" t="s">
        <v>870</v>
      </c>
    </row>
    <row r="358" spans="1:9" ht="63.15" customHeight="1">
      <c r="A358" s="24"/>
      <c r="B358" s="101"/>
      <c r="C358" s="27" t="s">
        <v>869</v>
      </c>
      <c r="D358" s="30">
        <v>11.5</v>
      </c>
      <c r="E358" s="30">
        <v>11.5</v>
      </c>
      <c r="F358" s="30">
        <f t="shared" ref="F358:F362" si="70">E358*1.2</f>
        <v>13.799999999999999</v>
      </c>
      <c r="G358" s="30">
        <v>11.5</v>
      </c>
      <c r="H358" s="30">
        <f t="shared" ref="H358:H363" si="71">G358*1.2</f>
        <v>13.799999999999999</v>
      </c>
      <c r="I358" s="79" t="s">
        <v>871</v>
      </c>
    </row>
    <row r="359" spans="1:9" ht="62.1" customHeight="1">
      <c r="A359" s="24"/>
      <c r="B359" s="101"/>
      <c r="C359" s="27" t="s">
        <v>296</v>
      </c>
      <c r="D359" s="30">
        <v>16</v>
      </c>
      <c r="E359" s="30">
        <v>16</v>
      </c>
      <c r="F359" s="30">
        <f t="shared" si="70"/>
        <v>19.2</v>
      </c>
      <c r="G359" s="30">
        <v>16</v>
      </c>
      <c r="H359" s="30">
        <f t="shared" si="71"/>
        <v>19.2</v>
      </c>
      <c r="I359" s="79" t="s">
        <v>872</v>
      </c>
    </row>
    <row r="360" spans="1:9" ht="69.900000000000006" customHeight="1">
      <c r="A360" s="24"/>
      <c r="B360" s="101"/>
      <c r="C360" s="27" t="s">
        <v>297</v>
      </c>
      <c r="D360" s="30">
        <v>29</v>
      </c>
      <c r="E360" s="30">
        <v>29</v>
      </c>
      <c r="F360" s="30">
        <f t="shared" si="70"/>
        <v>34.799999999999997</v>
      </c>
      <c r="G360" s="30">
        <v>29</v>
      </c>
      <c r="H360" s="30">
        <f t="shared" si="71"/>
        <v>34.799999999999997</v>
      </c>
      <c r="I360" s="79" t="s">
        <v>873</v>
      </c>
    </row>
    <row r="361" spans="1:9" ht="69.900000000000006" customHeight="1">
      <c r="A361" s="24"/>
      <c r="B361" s="101"/>
      <c r="C361" s="27" t="s">
        <v>300</v>
      </c>
      <c r="D361" s="30">
        <v>39</v>
      </c>
      <c r="E361" s="30">
        <v>39</v>
      </c>
      <c r="F361" s="30">
        <f t="shared" si="70"/>
        <v>46.8</v>
      </c>
      <c r="G361" s="30">
        <v>39</v>
      </c>
      <c r="H361" s="30">
        <f t="shared" si="71"/>
        <v>46.8</v>
      </c>
      <c r="I361" s="79" t="s">
        <v>874</v>
      </c>
    </row>
    <row r="362" spans="1:9" ht="69.900000000000006" customHeight="1">
      <c r="A362" s="24"/>
      <c r="B362" s="101"/>
      <c r="C362" s="27" t="s">
        <v>301</v>
      </c>
      <c r="D362" s="30">
        <v>25</v>
      </c>
      <c r="E362" s="30">
        <v>25</v>
      </c>
      <c r="F362" s="30">
        <f t="shared" si="70"/>
        <v>30</v>
      </c>
      <c r="G362" s="30">
        <v>25</v>
      </c>
      <c r="H362" s="30">
        <f t="shared" si="71"/>
        <v>30</v>
      </c>
      <c r="I362" s="79" t="s">
        <v>875</v>
      </c>
    </row>
    <row r="363" spans="1:9" ht="22.65" customHeight="1">
      <c r="A363" s="24"/>
      <c r="B363" s="102"/>
      <c r="C363" s="27" t="s">
        <v>298</v>
      </c>
      <c r="D363" s="30">
        <v>4.5</v>
      </c>
      <c r="E363" s="30">
        <v>4.5</v>
      </c>
      <c r="F363" s="30">
        <f t="shared" ref="F363" si="72">E363*1.2</f>
        <v>5.3999999999999995</v>
      </c>
      <c r="G363" s="30">
        <v>4.5</v>
      </c>
      <c r="H363" s="30">
        <f t="shared" si="71"/>
        <v>5.3999999999999995</v>
      </c>
      <c r="I363" s="79" t="s">
        <v>299</v>
      </c>
    </row>
    <row r="364" spans="1:9" ht="167.85" customHeight="1">
      <c r="A364" s="24"/>
      <c r="B364" s="36" t="s">
        <v>245</v>
      </c>
      <c r="C364" s="27" t="s">
        <v>251</v>
      </c>
      <c r="D364" s="30">
        <v>18.5</v>
      </c>
      <c r="E364" s="30">
        <v>18.5</v>
      </c>
      <c r="F364" s="30">
        <f>E364*1.2</f>
        <v>22.2</v>
      </c>
      <c r="G364" s="30">
        <v>18.5</v>
      </c>
      <c r="H364" s="30">
        <f>G364*1.2</f>
        <v>22.2</v>
      </c>
      <c r="I364" s="79" t="s">
        <v>249</v>
      </c>
    </row>
    <row r="365" spans="1:9" ht="141.9" customHeight="1">
      <c r="A365" s="24"/>
      <c r="B365" s="36" t="s">
        <v>246</v>
      </c>
      <c r="C365" s="27" t="s">
        <v>252</v>
      </c>
      <c r="D365" s="30">
        <v>28</v>
      </c>
      <c r="E365" s="30">
        <v>28</v>
      </c>
      <c r="F365" s="30">
        <f t="shared" ref="F365:F367" si="73">E365*1.2</f>
        <v>33.6</v>
      </c>
      <c r="G365" s="30">
        <v>28</v>
      </c>
      <c r="H365" s="30">
        <f t="shared" ref="H365:H367" si="74">G365*1.2</f>
        <v>33.6</v>
      </c>
      <c r="I365" s="79" t="s">
        <v>250</v>
      </c>
    </row>
    <row r="366" spans="1:9" ht="156.15" customHeight="1">
      <c r="A366" s="24"/>
      <c r="B366" s="36" t="s">
        <v>247</v>
      </c>
      <c r="C366" s="27" t="s">
        <v>253</v>
      </c>
      <c r="D366" s="30">
        <v>70</v>
      </c>
      <c r="E366" s="30">
        <v>70</v>
      </c>
      <c r="F366" s="30">
        <f t="shared" si="73"/>
        <v>84</v>
      </c>
      <c r="G366" s="30">
        <v>70</v>
      </c>
      <c r="H366" s="30">
        <f t="shared" si="74"/>
        <v>84</v>
      </c>
      <c r="I366" s="79" t="s">
        <v>255</v>
      </c>
    </row>
    <row r="367" spans="1:9" ht="196.35" customHeight="1">
      <c r="A367" s="24"/>
      <c r="B367" s="36" t="s">
        <v>248</v>
      </c>
      <c r="C367" s="27" t="s">
        <v>254</v>
      </c>
      <c r="D367" s="30">
        <v>45</v>
      </c>
      <c r="E367" s="30">
        <v>45</v>
      </c>
      <c r="F367" s="30">
        <f t="shared" si="73"/>
        <v>54</v>
      </c>
      <c r="G367" s="30">
        <v>45</v>
      </c>
      <c r="H367" s="30">
        <f t="shared" si="74"/>
        <v>54</v>
      </c>
      <c r="I367" s="79" t="s">
        <v>256</v>
      </c>
    </row>
    <row r="368" spans="1:9" ht="38.1" customHeight="1">
      <c r="A368" s="24"/>
      <c r="B368" s="97" t="s">
        <v>446</v>
      </c>
      <c r="C368" s="27" t="s">
        <v>243</v>
      </c>
      <c r="D368" s="30">
        <v>8500</v>
      </c>
      <c r="E368" s="30">
        <v>8500</v>
      </c>
      <c r="F368" s="30">
        <f t="shared" ref="F368:F431" si="75">E368*1.2</f>
        <v>10200</v>
      </c>
      <c r="G368" s="30">
        <v>8500</v>
      </c>
      <c r="H368" s="30">
        <f t="shared" ref="H368:H431" si="76">G368*1.2</f>
        <v>10200</v>
      </c>
      <c r="I368" s="96" t="s">
        <v>445</v>
      </c>
    </row>
    <row r="369" spans="1:9" ht="38.1" customHeight="1">
      <c r="A369" s="24"/>
      <c r="B369" s="98"/>
      <c r="C369" s="27" t="s">
        <v>244</v>
      </c>
      <c r="D369" s="30">
        <v>250</v>
      </c>
      <c r="E369" s="30">
        <v>250</v>
      </c>
      <c r="F369" s="30">
        <f t="shared" si="75"/>
        <v>300</v>
      </c>
      <c r="G369" s="30">
        <v>250</v>
      </c>
      <c r="H369" s="30">
        <f t="shared" si="76"/>
        <v>300</v>
      </c>
      <c r="I369" s="96"/>
    </row>
    <row r="370" spans="1:9" ht="38.1" customHeight="1">
      <c r="A370" s="24"/>
      <c r="B370" s="97" t="s">
        <v>447</v>
      </c>
      <c r="C370" s="27" t="s">
        <v>243</v>
      </c>
      <c r="D370" s="30">
        <v>10000</v>
      </c>
      <c r="E370" s="30">
        <v>10000</v>
      </c>
      <c r="F370" s="30">
        <f t="shared" si="75"/>
        <v>12000</v>
      </c>
      <c r="G370" s="30">
        <v>10000</v>
      </c>
      <c r="H370" s="30">
        <f t="shared" si="76"/>
        <v>12000</v>
      </c>
      <c r="I370" s="96"/>
    </row>
    <row r="371" spans="1:9" ht="38.1" customHeight="1">
      <c r="A371" s="24"/>
      <c r="B371" s="98"/>
      <c r="C371" s="27" t="s">
        <v>244</v>
      </c>
      <c r="D371" s="30">
        <v>250</v>
      </c>
      <c r="E371" s="30">
        <v>250</v>
      </c>
      <c r="F371" s="30">
        <f t="shared" si="75"/>
        <v>300</v>
      </c>
      <c r="G371" s="30">
        <v>250</v>
      </c>
      <c r="H371" s="30">
        <f t="shared" si="76"/>
        <v>300</v>
      </c>
      <c r="I371" s="96"/>
    </row>
    <row r="372" spans="1:9" ht="34.65" customHeight="1">
      <c r="A372" s="24"/>
      <c r="B372" s="97" t="s">
        <v>448</v>
      </c>
      <c r="C372" s="27" t="s">
        <v>243</v>
      </c>
      <c r="D372" s="30">
        <v>11500</v>
      </c>
      <c r="E372" s="30">
        <v>11500</v>
      </c>
      <c r="F372" s="30">
        <f t="shared" si="75"/>
        <v>13800</v>
      </c>
      <c r="G372" s="30">
        <v>11500</v>
      </c>
      <c r="H372" s="30">
        <f t="shared" si="76"/>
        <v>13800</v>
      </c>
      <c r="I372" s="96"/>
    </row>
    <row r="373" spans="1:9" ht="34.65" customHeight="1">
      <c r="A373" s="24"/>
      <c r="B373" s="98"/>
      <c r="C373" s="27" t="s">
        <v>244</v>
      </c>
      <c r="D373" s="30">
        <v>250</v>
      </c>
      <c r="E373" s="30">
        <v>250</v>
      </c>
      <c r="F373" s="30">
        <f t="shared" si="75"/>
        <v>300</v>
      </c>
      <c r="G373" s="30">
        <v>250</v>
      </c>
      <c r="H373" s="30">
        <f t="shared" si="76"/>
        <v>300</v>
      </c>
      <c r="I373" s="96"/>
    </row>
    <row r="374" spans="1:9" ht="29.85" customHeight="1">
      <c r="A374" s="24"/>
      <c r="B374" s="97" t="s">
        <v>449</v>
      </c>
      <c r="C374" s="27" t="s">
        <v>243</v>
      </c>
      <c r="D374" s="30">
        <v>13000</v>
      </c>
      <c r="E374" s="30">
        <v>13000</v>
      </c>
      <c r="F374" s="30">
        <f t="shared" si="75"/>
        <v>15600</v>
      </c>
      <c r="G374" s="30">
        <v>13000</v>
      </c>
      <c r="H374" s="30">
        <f t="shared" si="76"/>
        <v>15600</v>
      </c>
      <c r="I374" s="96"/>
    </row>
    <row r="375" spans="1:9" ht="41.4" customHeight="1">
      <c r="A375" s="24"/>
      <c r="B375" s="98"/>
      <c r="C375" s="27" t="s">
        <v>244</v>
      </c>
      <c r="D375" s="30">
        <v>250</v>
      </c>
      <c r="E375" s="30">
        <v>250</v>
      </c>
      <c r="F375" s="30">
        <f t="shared" si="75"/>
        <v>300</v>
      </c>
      <c r="G375" s="30">
        <v>250</v>
      </c>
      <c r="H375" s="30">
        <f t="shared" si="76"/>
        <v>300</v>
      </c>
      <c r="I375" s="96"/>
    </row>
    <row r="376" spans="1:9" ht="41.4" customHeight="1">
      <c r="A376" s="35"/>
      <c r="B376" s="97" t="s">
        <v>450</v>
      </c>
      <c r="C376" s="27" t="s">
        <v>306</v>
      </c>
      <c r="D376" s="30">
        <v>260</v>
      </c>
      <c r="E376" s="30">
        <v>260</v>
      </c>
      <c r="F376" s="30">
        <f t="shared" si="75"/>
        <v>312</v>
      </c>
      <c r="G376" s="30">
        <v>260</v>
      </c>
      <c r="H376" s="30">
        <f t="shared" si="76"/>
        <v>312</v>
      </c>
      <c r="I376" s="79" t="s">
        <v>527</v>
      </c>
    </row>
    <row r="377" spans="1:9" ht="41.4" customHeight="1">
      <c r="A377" s="24"/>
      <c r="B377" s="98"/>
      <c r="C377" s="27" t="s">
        <v>307</v>
      </c>
      <c r="D377" s="30">
        <v>1000</v>
      </c>
      <c r="E377" s="30">
        <v>1000</v>
      </c>
      <c r="F377" s="30">
        <f t="shared" si="75"/>
        <v>1200</v>
      </c>
      <c r="G377" s="30">
        <v>1000</v>
      </c>
      <c r="H377" s="30">
        <f t="shared" si="76"/>
        <v>1200</v>
      </c>
      <c r="I377" s="79" t="s">
        <v>308</v>
      </c>
    </row>
    <row r="378" spans="1:9" ht="41.4" customHeight="1">
      <c r="A378" s="24"/>
      <c r="B378" s="97" t="s">
        <v>451</v>
      </c>
      <c r="C378" s="27" t="s">
        <v>306</v>
      </c>
      <c r="D378" s="30">
        <v>280</v>
      </c>
      <c r="E378" s="30">
        <v>280</v>
      </c>
      <c r="F378" s="30">
        <f t="shared" si="75"/>
        <v>336</v>
      </c>
      <c r="G378" s="30">
        <v>280</v>
      </c>
      <c r="H378" s="30">
        <f t="shared" si="76"/>
        <v>336</v>
      </c>
      <c r="I378" s="79" t="s">
        <v>527</v>
      </c>
    </row>
    <row r="379" spans="1:9" ht="41.4" customHeight="1">
      <c r="A379" s="24"/>
      <c r="B379" s="98"/>
      <c r="C379" s="27" t="s">
        <v>307</v>
      </c>
      <c r="D379" s="30">
        <v>1000</v>
      </c>
      <c r="E379" s="30">
        <v>1000</v>
      </c>
      <c r="F379" s="30">
        <f t="shared" si="75"/>
        <v>1200</v>
      </c>
      <c r="G379" s="30">
        <v>1000</v>
      </c>
      <c r="H379" s="30">
        <f t="shared" si="76"/>
        <v>1200</v>
      </c>
      <c r="I379" s="79" t="s">
        <v>308</v>
      </c>
    </row>
    <row r="380" spans="1:9" ht="41.4" customHeight="1">
      <c r="B380" s="97" t="s">
        <v>452</v>
      </c>
      <c r="C380" s="27" t="s">
        <v>306</v>
      </c>
      <c r="D380" s="30">
        <v>350</v>
      </c>
      <c r="E380" s="30">
        <v>350</v>
      </c>
      <c r="F380" s="30">
        <f t="shared" si="75"/>
        <v>420</v>
      </c>
      <c r="G380" s="30">
        <v>350</v>
      </c>
      <c r="H380" s="30">
        <f t="shared" si="76"/>
        <v>420</v>
      </c>
      <c r="I380" s="79" t="s">
        <v>527</v>
      </c>
    </row>
    <row r="381" spans="1:9" ht="41.4" customHeight="1">
      <c r="B381" s="98"/>
      <c r="C381" s="27" t="s">
        <v>307</v>
      </c>
      <c r="D381" s="30">
        <v>1000</v>
      </c>
      <c r="E381" s="30">
        <v>1000</v>
      </c>
      <c r="F381" s="30">
        <f t="shared" si="75"/>
        <v>1200</v>
      </c>
      <c r="G381" s="30">
        <v>1000</v>
      </c>
      <c r="H381" s="30">
        <f t="shared" si="76"/>
        <v>1200</v>
      </c>
      <c r="I381" s="79" t="s">
        <v>308</v>
      </c>
    </row>
    <row r="382" spans="1:9" ht="72">
      <c r="B382" s="76" t="s">
        <v>877</v>
      </c>
      <c r="C382" s="27" t="s">
        <v>877</v>
      </c>
      <c r="D382" s="30">
        <v>99</v>
      </c>
      <c r="E382" s="30">
        <v>99</v>
      </c>
      <c r="F382" s="30">
        <f t="shared" si="75"/>
        <v>118.8</v>
      </c>
      <c r="G382" s="30">
        <v>99</v>
      </c>
      <c r="H382" s="30">
        <f t="shared" si="76"/>
        <v>118.8</v>
      </c>
      <c r="I382" s="79" t="s">
        <v>878</v>
      </c>
    </row>
    <row r="383" spans="1:9" ht="168.45" customHeight="1">
      <c r="B383" s="38" t="s">
        <v>238</v>
      </c>
      <c r="C383" s="27" t="s">
        <v>264</v>
      </c>
      <c r="D383" s="30">
        <v>10</v>
      </c>
      <c r="E383" s="30">
        <v>10</v>
      </c>
      <c r="F383" s="30">
        <f t="shared" si="75"/>
        <v>12</v>
      </c>
      <c r="G383" s="30">
        <v>10</v>
      </c>
      <c r="H383" s="30">
        <f t="shared" si="76"/>
        <v>12</v>
      </c>
      <c r="I383" s="79" t="s">
        <v>263</v>
      </c>
    </row>
    <row r="384" spans="1:9" ht="70.650000000000006" customHeight="1">
      <c r="B384" s="38" t="s">
        <v>238</v>
      </c>
      <c r="C384" s="27" t="s">
        <v>266</v>
      </c>
      <c r="D384" s="30">
        <v>20</v>
      </c>
      <c r="E384" s="30">
        <v>20</v>
      </c>
      <c r="F384" s="30">
        <f t="shared" si="75"/>
        <v>24</v>
      </c>
      <c r="G384" s="30">
        <v>20</v>
      </c>
      <c r="H384" s="30">
        <f t="shared" si="76"/>
        <v>24</v>
      </c>
      <c r="I384" s="79" t="s">
        <v>265</v>
      </c>
    </row>
    <row r="385" spans="2:9" ht="94.65" customHeight="1">
      <c r="B385" s="38" t="s">
        <v>238</v>
      </c>
      <c r="C385" s="27" t="s">
        <v>267</v>
      </c>
      <c r="D385" s="30">
        <v>5</v>
      </c>
      <c r="E385" s="30">
        <v>5</v>
      </c>
      <c r="F385" s="30">
        <f t="shared" si="75"/>
        <v>6</v>
      </c>
      <c r="G385" s="30">
        <v>5</v>
      </c>
      <c r="H385" s="30">
        <f t="shared" si="76"/>
        <v>6</v>
      </c>
      <c r="I385" s="79" t="s">
        <v>268</v>
      </c>
    </row>
    <row r="386" spans="2:9" ht="147.44999999999999" customHeight="1">
      <c r="B386" s="103" t="s">
        <v>269</v>
      </c>
      <c r="C386" s="27" t="s">
        <v>270</v>
      </c>
      <c r="D386" s="30">
        <v>5</v>
      </c>
      <c r="E386" s="30">
        <v>5</v>
      </c>
      <c r="F386" s="30">
        <f t="shared" si="75"/>
        <v>6</v>
      </c>
      <c r="G386" s="30">
        <v>5</v>
      </c>
      <c r="H386" s="30">
        <f t="shared" si="76"/>
        <v>6</v>
      </c>
      <c r="I386" s="79" t="s">
        <v>279</v>
      </c>
    </row>
    <row r="387" spans="2:9" ht="52.35" customHeight="1">
      <c r="B387" s="103"/>
      <c r="C387" s="27" t="s">
        <v>271</v>
      </c>
      <c r="D387" s="30">
        <v>10</v>
      </c>
      <c r="E387" s="30">
        <v>10</v>
      </c>
      <c r="F387" s="30">
        <f t="shared" si="75"/>
        <v>12</v>
      </c>
      <c r="G387" s="30">
        <v>10</v>
      </c>
      <c r="H387" s="30">
        <f t="shared" si="76"/>
        <v>12</v>
      </c>
      <c r="I387" s="79" t="s">
        <v>272</v>
      </c>
    </row>
    <row r="388" spans="2:9" ht="103.95" customHeight="1">
      <c r="B388" s="104" t="s">
        <v>275</v>
      </c>
      <c r="C388" s="27" t="s">
        <v>273</v>
      </c>
      <c r="D388" s="30">
        <v>0</v>
      </c>
      <c r="E388" s="30">
        <v>0</v>
      </c>
      <c r="F388" s="30">
        <f t="shared" si="75"/>
        <v>0</v>
      </c>
      <c r="G388" s="30">
        <v>0</v>
      </c>
      <c r="H388" s="30">
        <f t="shared" si="76"/>
        <v>0</v>
      </c>
      <c r="I388" s="79" t="s">
        <v>277</v>
      </c>
    </row>
    <row r="389" spans="2:9" ht="93.75" customHeight="1">
      <c r="B389" s="104"/>
      <c r="C389" s="27" t="s">
        <v>274</v>
      </c>
      <c r="D389" s="30">
        <v>0</v>
      </c>
      <c r="E389" s="30">
        <v>0</v>
      </c>
      <c r="F389" s="30">
        <f t="shared" si="75"/>
        <v>0</v>
      </c>
      <c r="G389" s="30">
        <v>0</v>
      </c>
      <c r="H389" s="30">
        <f t="shared" si="76"/>
        <v>0</v>
      </c>
      <c r="I389" s="79" t="s">
        <v>277</v>
      </c>
    </row>
    <row r="390" spans="2:9" ht="74.099999999999994" customHeight="1">
      <c r="B390" s="104"/>
      <c r="C390" s="27" t="s">
        <v>276</v>
      </c>
      <c r="D390" s="30">
        <v>3</v>
      </c>
      <c r="E390" s="30">
        <v>3</v>
      </c>
      <c r="F390" s="30">
        <f t="shared" si="75"/>
        <v>3.5999999999999996</v>
      </c>
      <c r="G390" s="30">
        <v>3</v>
      </c>
      <c r="H390" s="30">
        <f t="shared" si="76"/>
        <v>3.5999999999999996</v>
      </c>
      <c r="I390" s="79" t="s">
        <v>278</v>
      </c>
    </row>
    <row r="391" spans="2:9" ht="67.95" customHeight="1">
      <c r="B391" s="104" t="s">
        <v>280</v>
      </c>
      <c r="C391" s="27" t="s">
        <v>283</v>
      </c>
      <c r="D391" s="30">
        <v>4</v>
      </c>
      <c r="E391" s="30">
        <v>4</v>
      </c>
      <c r="F391" s="30">
        <v>4</v>
      </c>
      <c r="G391" s="30">
        <v>4</v>
      </c>
      <c r="H391" s="30">
        <v>4</v>
      </c>
      <c r="I391" s="79" t="s">
        <v>303</v>
      </c>
    </row>
    <row r="392" spans="2:9" ht="194.25" customHeight="1">
      <c r="B392" s="104"/>
      <c r="C392" s="27" t="s">
        <v>284</v>
      </c>
      <c r="D392" s="30">
        <v>9</v>
      </c>
      <c r="E392" s="30">
        <v>8</v>
      </c>
      <c r="F392" s="30">
        <v>8</v>
      </c>
      <c r="G392" s="30">
        <v>8</v>
      </c>
      <c r="H392" s="30">
        <v>8</v>
      </c>
      <c r="I392" s="79" t="s">
        <v>876</v>
      </c>
    </row>
    <row r="393" spans="2:9" ht="327.45" customHeight="1">
      <c r="B393" s="116" t="s">
        <v>290</v>
      </c>
      <c r="C393" s="27" t="s">
        <v>289</v>
      </c>
      <c r="D393" s="30">
        <v>4</v>
      </c>
      <c r="E393" s="30">
        <v>4</v>
      </c>
      <c r="F393" s="30">
        <f t="shared" si="75"/>
        <v>4.8</v>
      </c>
      <c r="G393" s="30">
        <v>4</v>
      </c>
      <c r="H393" s="30">
        <f t="shared" si="76"/>
        <v>4.8</v>
      </c>
      <c r="I393" s="79" t="s">
        <v>287</v>
      </c>
    </row>
    <row r="394" spans="2:9" ht="57.15" customHeight="1">
      <c r="B394" s="117"/>
      <c r="C394" s="27" t="s">
        <v>288</v>
      </c>
      <c r="D394" s="30">
        <v>2000</v>
      </c>
      <c r="E394" s="30">
        <v>2000</v>
      </c>
      <c r="F394" s="30">
        <f t="shared" si="75"/>
        <v>2400</v>
      </c>
      <c r="G394" s="30">
        <v>2000</v>
      </c>
      <c r="H394" s="30">
        <f t="shared" si="76"/>
        <v>2400</v>
      </c>
      <c r="I394" s="79" t="s">
        <v>291</v>
      </c>
    </row>
    <row r="395" spans="2:9" ht="105.45" customHeight="1">
      <c r="B395" s="118" t="s">
        <v>294</v>
      </c>
      <c r="C395" s="27" t="s">
        <v>285</v>
      </c>
      <c r="D395" s="30">
        <v>0</v>
      </c>
      <c r="E395" s="30">
        <v>0</v>
      </c>
      <c r="F395" s="30">
        <f t="shared" si="75"/>
        <v>0</v>
      </c>
      <c r="G395" s="30">
        <v>0</v>
      </c>
      <c r="H395" s="30">
        <f t="shared" si="76"/>
        <v>0</v>
      </c>
      <c r="I395" s="79" t="s">
        <v>292</v>
      </c>
    </row>
    <row r="396" spans="2:9" ht="98.1" customHeight="1">
      <c r="B396" s="119"/>
      <c r="C396" s="27" t="s">
        <v>286</v>
      </c>
      <c r="D396" s="30">
        <v>0</v>
      </c>
      <c r="E396" s="30">
        <v>0</v>
      </c>
      <c r="F396" s="30">
        <f t="shared" si="75"/>
        <v>0</v>
      </c>
      <c r="G396" s="30">
        <v>0</v>
      </c>
      <c r="H396" s="30">
        <f t="shared" si="76"/>
        <v>0</v>
      </c>
      <c r="I396" s="79" t="s">
        <v>293</v>
      </c>
    </row>
    <row r="397" spans="2:9" ht="98.1" customHeight="1">
      <c r="B397" s="112" t="s">
        <v>325</v>
      </c>
      <c r="C397" s="27" t="s">
        <v>528</v>
      </c>
      <c r="D397" s="30">
        <v>5</v>
      </c>
      <c r="E397" s="30">
        <v>2.5</v>
      </c>
      <c r="F397" s="30">
        <f t="shared" si="75"/>
        <v>3</v>
      </c>
      <c r="G397" s="30">
        <v>2.5</v>
      </c>
      <c r="H397" s="30">
        <f t="shared" si="76"/>
        <v>3</v>
      </c>
      <c r="I397" s="79" t="s">
        <v>529</v>
      </c>
    </row>
    <row r="398" spans="2:9" ht="69.45" customHeight="1">
      <c r="B398" s="112"/>
      <c r="C398" s="27" t="s">
        <v>239</v>
      </c>
      <c r="D398" s="30">
        <v>9</v>
      </c>
      <c r="E398" s="30">
        <v>9</v>
      </c>
      <c r="F398" s="30">
        <f t="shared" si="75"/>
        <v>10.799999999999999</v>
      </c>
      <c r="G398" s="30">
        <v>9</v>
      </c>
      <c r="H398" s="30">
        <f t="shared" si="76"/>
        <v>10.799999999999999</v>
      </c>
      <c r="I398" s="79" t="s">
        <v>240</v>
      </c>
    </row>
    <row r="399" spans="2:9" ht="28.8">
      <c r="B399" s="112"/>
      <c r="C399" s="27" t="s">
        <v>304</v>
      </c>
      <c r="D399" s="30">
        <v>5</v>
      </c>
      <c r="E399" s="30">
        <v>5</v>
      </c>
      <c r="F399" s="30">
        <f t="shared" si="75"/>
        <v>6</v>
      </c>
      <c r="G399" s="30">
        <v>5</v>
      </c>
      <c r="H399" s="30">
        <f t="shared" si="76"/>
        <v>6</v>
      </c>
      <c r="I399" s="79" t="s">
        <v>305</v>
      </c>
    </row>
    <row r="400" spans="2:9" ht="36" customHeight="1">
      <c r="B400" s="112"/>
      <c r="C400" s="27" t="s">
        <v>310</v>
      </c>
      <c r="D400" s="30">
        <v>0</v>
      </c>
      <c r="E400" s="30">
        <v>0</v>
      </c>
      <c r="F400" s="30">
        <f t="shared" ref="F400" si="77">E400*1.2</f>
        <v>0</v>
      </c>
      <c r="G400" s="30">
        <v>0</v>
      </c>
      <c r="H400" s="30">
        <f t="shared" ref="H400" si="78">G400*1.2</f>
        <v>0</v>
      </c>
      <c r="I400" s="79" t="s">
        <v>311</v>
      </c>
    </row>
    <row r="401" spans="2:9" ht="68.7" customHeight="1">
      <c r="B401" s="112"/>
      <c r="C401" s="27" t="s">
        <v>281</v>
      </c>
      <c r="D401" s="30">
        <v>45</v>
      </c>
      <c r="E401" s="30">
        <v>45</v>
      </c>
      <c r="F401" s="30">
        <f t="shared" si="75"/>
        <v>54</v>
      </c>
      <c r="G401" s="30">
        <v>45</v>
      </c>
      <c r="H401" s="30">
        <f t="shared" si="76"/>
        <v>54</v>
      </c>
      <c r="I401" s="79" t="s">
        <v>282</v>
      </c>
    </row>
    <row r="402" spans="2:9" ht="43.2">
      <c r="B402" s="112"/>
      <c r="C402" s="27" t="s">
        <v>312</v>
      </c>
      <c r="D402" s="30">
        <v>1</v>
      </c>
      <c r="E402" s="30">
        <v>1</v>
      </c>
      <c r="F402" s="30">
        <f t="shared" si="75"/>
        <v>1.2</v>
      </c>
      <c r="G402" s="30">
        <v>1</v>
      </c>
      <c r="H402" s="30">
        <f t="shared" si="76"/>
        <v>1.2</v>
      </c>
      <c r="I402" s="79" t="s">
        <v>322</v>
      </c>
    </row>
    <row r="403" spans="2:9" ht="62.4" customHeight="1">
      <c r="B403" s="112"/>
      <c r="C403" s="27" t="s">
        <v>313</v>
      </c>
      <c r="D403" s="30">
        <v>1</v>
      </c>
      <c r="E403" s="30">
        <v>1</v>
      </c>
      <c r="F403" s="30">
        <f t="shared" si="75"/>
        <v>1.2</v>
      </c>
      <c r="G403" s="30">
        <v>1</v>
      </c>
      <c r="H403" s="30">
        <f t="shared" si="76"/>
        <v>1.2</v>
      </c>
      <c r="I403" s="79" t="s">
        <v>331</v>
      </c>
    </row>
    <row r="404" spans="2:9" ht="53.1" customHeight="1">
      <c r="B404" s="112"/>
      <c r="C404" s="27" t="s">
        <v>314</v>
      </c>
      <c r="D404" s="30">
        <v>0</v>
      </c>
      <c r="E404" s="30">
        <v>0</v>
      </c>
      <c r="F404" s="30">
        <f t="shared" si="75"/>
        <v>0</v>
      </c>
      <c r="G404" s="30">
        <v>0</v>
      </c>
      <c r="H404" s="30">
        <f t="shared" si="76"/>
        <v>0</v>
      </c>
      <c r="I404" s="79" t="s">
        <v>332</v>
      </c>
    </row>
    <row r="405" spans="2:9" ht="36.75" customHeight="1">
      <c r="B405" s="112"/>
      <c r="C405" s="27" t="s">
        <v>241</v>
      </c>
      <c r="D405" s="30">
        <v>1.5</v>
      </c>
      <c r="E405" s="30">
        <v>1.5</v>
      </c>
      <c r="F405" s="30">
        <f t="shared" si="75"/>
        <v>1.7999999999999998</v>
      </c>
      <c r="G405" s="30">
        <v>1.5</v>
      </c>
      <c r="H405" s="30">
        <f t="shared" si="76"/>
        <v>1.7999999999999998</v>
      </c>
      <c r="I405" s="79" t="s">
        <v>333</v>
      </c>
    </row>
    <row r="406" spans="2:9" ht="28.5" customHeight="1">
      <c r="B406" s="112"/>
      <c r="C406" s="27" t="s">
        <v>315</v>
      </c>
      <c r="D406" s="30">
        <v>3.05</v>
      </c>
      <c r="E406" s="30">
        <v>3.05</v>
      </c>
      <c r="F406" s="30">
        <f t="shared" si="75"/>
        <v>3.6599999999999997</v>
      </c>
      <c r="G406" s="30">
        <v>3.05</v>
      </c>
      <c r="H406" s="30">
        <f t="shared" si="76"/>
        <v>3.6599999999999997</v>
      </c>
      <c r="I406" s="79" t="s">
        <v>323</v>
      </c>
    </row>
    <row r="407" spans="2:9" ht="25.2" customHeight="1">
      <c r="B407" s="112"/>
      <c r="C407" s="27" t="s">
        <v>316</v>
      </c>
      <c r="D407" s="30">
        <v>3.05</v>
      </c>
      <c r="E407" s="30">
        <v>3.05</v>
      </c>
      <c r="F407" s="30">
        <f t="shared" si="75"/>
        <v>3.6599999999999997</v>
      </c>
      <c r="G407" s="30">
        <v>3.05</v>
      </c>
      <c r="H407" s="30">
        <f t="shared" si="76"/>
        <v>3.6599999999999997</v>
      </c>
      <c r="I407" s="79" t="s">
        <v>324</v>
      </c>
    </row>
    <row r="408" spans="2:9" ht="138.6" customHeight="1">
      <c r="B408" s="112"/>
      <c r="C408" s="27" t="s">
        <v>317</v>
      </c>
      <c r="D408" s="30">
        <v>0</v>
      </c>
      <c r="E408" s="30">
        <v>0</v>
      </c>
      <c r="F408" s="30">
        <f t="shared" si="75"/>
        <v>0</v>
      </c>
      <c r="G408" s="30">
        <v>0</v>
      </c>
      <c r="H408" s="30">
        <f t="shared" si="76"/>
        <v>0</v>
      </c>
      <c r="I408" s="79" t="s">
        <v>382</v>
      </c>
    </row>
    <row r="409" spans="2:9" ht="110.1" customHeight="1">
      <c r="B409" s="112"/>
      <c r="C409" s="27" t="s">
        <v>318</v>
      </c>
      <c r="D409" s="30">
        <v>1</v>
      </c>
      <c r="E409" s="30">
        <v>1</v>
      </c>
      <c r="F409" s="30">
        <f t="shared" si="75"/>
        <v>1.2</v>
      </c>
      <c r="G409" s="30">
        <v>1</v>
      </c>
      <c r="H409" s="30">
        <f t="shared" si="76"/>
        <v>1.2</v>
      </c>
      <c r="I409" s="79" t="s">
        <v>383</v>
      </c>
    </row>
    <row r="410" spans="2:9" ht="183.45" customHeight="1">
      <c r="B410" s="112"/>
      <c r="C410" s="27" t="s">
        <v>319</v>
      </c>
      <c r="D410" s="30">
        <v>1</v>
      </c>
      <c r="E410" s="30">
        <v>1</v>
      </c>
      <c r="F410" s="30">
        <f t="shared" si="75"/>
        <v>1.2</v>
      </c>
      <c r="G410" s="30">
        <v>1</v>
      </c>
      <c r="H410" s="30">
        <f t="shared" si="76"/>
        <v>1.2</v>
      </c>
      <c r="I410" s="79" t="s">
        <v>384</v>
      </c>
    </row>
    <row r="411" spans="2:9" ht="69.45" customHeight="1">
      <c r="B411" s="112"/>
      <c r="C411" s="27" t="s">
        <v>320</v>
      </c>
      <c r="D411" s="30">
        <v>3.5</v>
      </c>
      <c r="E411" s="30">
        <v>3.5</v>
      </c>
      <c r="F411" s="30">
        <f t="shared" si="75"/>
        <v>4.2</v>
      </c>
      <c r="G411" s="30">
        <v>3.5</v>
      </c>
      <c r="H411" s="30">
        <f t="shared" si="76"/>
        <v>4.2</v>
      </c>
      <c r="I411" s="79" t="s">
        <v>385</v>
      </c>
    </row>
    <row r="412" spans="2:9" ht="62.1" customHeight="1">
      <c r="B412" s="112"/>
      <c r="C412" s="27" t="s">
        <v>321</v>
      </c>
      <c r="D412" s="30">
        <v>5</v>
      </c>
      <c r="E412" s="30">
        <v>5</v>
      </c>
      <c r="F412" s="30">
        <f t="shared" si="75"/>
        <v>6</v>
      </c>
      <c r="G412" s="30">
        <v>5</v>
      </c>
      <c r="H412" s="30">
        <f t="shared" si="76"/>
        <v>6</v>
      </c>
      <c r="I412" s="79" t="s">
        <v>386</v>
      </c>
    </row>
    <row r="413" spans="2:9" ht="62.1" customHeight="1">
      <c r="B413" s="112"/>
      <c r="C413" s="27" t="s">
        <v>326</v>
      </c>
      <c r="D413" s="30">
        <v>1.52</v>
      </c>
      <c r="E413" s="30">
        <v>1.52</v>
      </c>
      <c r="F413" s="30">
        <f t="shared" si="75"/>
        <v>1.8239999999999998</v>
      </c>
      <c r="G413" s="30">
        <v>1.52</v>
      </c>
      <c r="H413" s="30">
        <f t="shared" si="76"/>
        <v>1.8239999999999998</v>
      </c>
      <c r="I413" s="79" t="s">
        <v>329</v>
      </c>
    </row>
    <row r="414" spans="2:9" ht="81.75" customHeight="1">
      <c r="B414" s="112"/>
      <c r="C414" s="27" t="s">
        <v>327</v>
      </c>
      <c r="D414" s="30">
        <v>0</v>
      </c>
      <c r="E414" s="30">
        <v>0</v>
      </c>
      <c r="F414" s="30">
        <f>E414*1.2</f>
        <v>0</v>
      </c>
      <c r="G414" s="30">
        <v>0</v>
      </c>
      <c r="H414" s="30">
        <f>G414*1.2</f>
        <v>0</v>
      </c>
      <c r="I414" s="79" t="s">
        <v>531</v>
      </c>
    </row>
    <row r="415" spans="2:9" ht="128.4" customHeight="1">
      <c r="B415" s="112"/>
      <c r="C415" s="27" t="s">
        <v>395</v>
      </c>
      <c r="D415" s="30">
        <v>1.5</v>
      </c>
      <c r="E415" s="30">
        <v>1.5</v>
      </c>
      <c r="F415" s="30">
        <f>E415*1.2</f>
        <v>1.7999999999999998</v>
      </c>
      <c r="G415" s="30">
        <v>1.5</v>
      </c>
      <c r="H415" s="30">
        <f>G415*1.2</f>
        <v>1.7999999999999998</v>
      </c>
      <c r="I415" s="79" t="s">
        <v>532</v>
      </c>
    </row>
    <row r="416" spans="2:9" ht="28.8">
      <c r="B416" s="112"/>
      <c r="C416" s="27" t="s">
        <v>328</v>
      </c>
      <c r="D416" s="30">
        <v>0.2</v>
      </c>
      <c r="E416" s="30">
        <v>0.2</v>
      </c>
      <c r="F416" s="30">
        <f t="shared" ref="F416" si="79">E416*1.2</f>
        <v>0.24</v>
      </c>
      <c r="G416" s="30">
        <v>0.2</v>
      </c>
      <c r="H416" s="30">
        <f t="shared" ref="H416" si="80">G416*1.2</f>
        <v>0.24</v>
      </c>
      <c r="I416" s="79" t="s">
        <v>330</v>
      </c>
    </row>
    <row r="417" spans="2:9">
      <c r="B417" s="112"/>
      <c r="C417" s="27" t="s">
        <v>879</v>
      </c>
      <c r="D417" s="30">
        <v>25</v>
      </c>
      <c r="E417" s="30">
        <v>25</v>
      </c>
      <c r="F417" s="30">
        <f t="shared" si="75"/>
        <v>30</v>
      </c>
      <c r="G417" s="30">
        <v>15.05</v>
      </c>
      <c r="H417" s="30">
        <f t="shared" si="76"/>
        <v>18.059999999999999</v>
      </c>
      <c r="I417" s="79" t="s">
        <v>880</v>
      </c>
    </row>
    <row r="418" spans="2:9" ht="71.400000000000006" customHeight="1">
      <c r="B418" s="113" t="s">
        <v>344</v>
      </c>
      <c r="C418" s="48" t="s">
        <v>345</v>
      </c>
      <c r="D418" s="63">
        <v>1</v>
      </c>
      <c r="E418" s="63">
        <v>1</v>
      </c>
      <c r="F418" s="30">
        <f t="shared" si="75"/>
        <v>1.2</v>
      </c>
      <c r="G418" s="63">
        <v>1</v>
      </c>
      <c r="H418" s="30">
        <f t="shared" si="76"/>
        <v>1.2</v>
      </c>
      <c r="I418" s="81" t="s">
        <v>346</v>
      </c>
    </row>
    <row r="419" spans="2:9" ht="43.2">
      <c r="B419" s="114"/>
      <c r="C419" s="48" t="s">
        <v>347</v>
      </c>
      <c r="D419" s="63">
        <v>1.1000000000000001</v>
      </c>
      <c r="E419" s="63">
        <v>1.1000000000000001</v>
      </c>
      <c r="F419" s="30">
        <f t="shared" si="75"/>
        <v>1.32</v>
      </c>
      <c r="G419" s="63">
        <v>1.1000000000000001</v>
      </c>
      <c r="H419" s="30">
        <f t="shared" si="76"/>
        <v>1.32</v>
      </c>
      <c r="I419" s="81" t="s">
        <v>346</v>
      </c>
    </row>
    <row r="420" spans="2:9" ht="43.2">
      <c r="B420" s="114"/>
      <c r="C420" s="48" t="s">
        <v>348</v>
      </c>
      <c r="D420" s="63">
        <v>1.2</v>
      </c>
      <c r="E420" s="63">
        <v>1.2</v>
      </c>
      <c r="F420" s="30">
        <f t="shared" si="75"/>
        <v>1.44</v>
      </c>
      <c r="G420" s="63">
        <v>1.2</v>
      </c>
      <c r="H420" s="30">
        <f t="shared" si="76"/>
        <v>1.44</v>
      </c>
      <c r="I420" s="81" t="s">
        <v>346</v>
      </c>
    </row>
    <row r="421" spans="2:9" ht="43.2">
      <c r="B421" s="114"/>
      <c r="C421" s="48" t="s">
        <v>349</v>
      </c>
      <c r="D421" s="63">
        <v>1.55</v>
      </c>
      <c r="E421" s="63">
        <v>1.55</v>
      </c>
      <c r="F421" s="30">
        <f t="shared" si="75"/>
        <v>1.8599999999999999</v>
      </c>
      <c r="G421" s="63">
        <v>1.55</v>
      </c>
      <c r="H421" s="30">
        <f t="shared" si="76"/>
        <v>1.8599999999999999</v>
      </c>
      <c r="I421" s="81" t="s">
        <v>346</v>
      </c>
    </row>
    <row r="422" spans="2:9" ht="43.2">
      <c r="B422" s="114"/>
      <c r="C422" s="48" t="s">
        <v>350</v>
      </c>
      <c r="D422" s="63">
        <v>1.7</v>
      </c>
      <c r="E422" s="63">
        <v>1.7</v>
      </c>
      <c r="F422" s="30">
        <f t="shared" si="75"/>
        <v>2.04</v>
      </c>
      <c r="G422" s="63">
        <v>1.7</v>
      </c>
      <c r="H422" s="30">
        <f t="shared" si="76"/>
        <v>2.04</v>
      </c>
      <c r="I422" s="81" t="s">
        <v>346</v>
      </c>
    </row>
    <row r="423" spans="2:9" ht="43.2">
      <c r="B423" s="114"/>
      <c r="C423" s="48" t="s">
        <v>351</v>
      </c>
      <c r="D423" s="63">
        <v>2.1</v>
      </c>
      <c r="E423" s="63">
        <v>2.1</v>
      </c>
      <c r="F423" s="30">
        <f t="shared" si="75"/>
        <v>2.52</v>
      </c>
      <c r="G423" s="63">
        <v>2.1</v>
      </c>
      <c r="H423" s="30">
        <f t="shared" si="76"/>
        <v>2.52</v>
      </c>
      <c r="I423" s="81" t="s">
        <v>346</v>
      </c>
    </row>
    <row r="424" spans="2:9" ht="43.2">
      <c r="B424" s="114"/>
      <c r="C424" s="48" t="s">
        <v>352</v>
      </c>
      <c r="D424" s="63">
        <v>6</v>
      </c>
      <c r="E424" s="63">
        <v>6</v>
      </c>
      <c r="F424" s="30">
        <f t="shared" si="75"/>
        <v>7.1999999999999993</v>
      </c>
      <c r="G424" s="63">
        <v>6</v>
      </c>
      <c r="H424" s="30">
        <f t="shared" si="76"/>
        <v>7.1999999999999993</v>
      </c>
      <c r="I424" s="81" t="s">
        <v>346</v>
      </c>
    </row>
    <row r="425" spans="2:9" ht="43.2">
      <c r="B425" s="114"/>
      <c r="C425" s="48" t="s">
        <v>353</v>
      </c>
      <c r="D425" s="63">
        <v>9.75</v>
      </c>
      <c r="E425" s="63">
        <v>9.75</v>
      </c>
      <c r="F425" s="30">
        <f t="shared" si="75"/>
        <v>11.7</v>
      </c>
      <c r="G425" s="63">
        <v>9.75</v>
      </c>
      <c r="H425" s="30">
        <f t="shared" si="76"/>
        <v>11.7</v>
      </c>
      <c r="I425" s="81" t="s">
        <v>346</v>
      </c>
    </row>
    <row r="426" spans="2:9" ht="43.2">
      <c r="B426" s="114"/>
      <c r="C426" s="48" t="s">
        <v>354</v>
      </c>
      <c r="D426" s="63">
        <v>16.8</v>
      </c>
      <c r="E426" s="63">
        <v>16.8</v>
      </c>
      <c r="F426" s="30">
        <f t="shared" si="75"/>
        <v>20.16</v>
      </c>
      <c r="G426" s="63">
        <v>16.8</v>
      </c>
      <c r="H426" s="30">
        <f t="shared" si="76"/>
        <v>20.16</v>
      </c>
      <c r="I426" s="81" t="s">
        <v>346</v>
      </c>
    </row>
    <row r="427" spans="2:9" ht="43.2">
      <c r="B427" s="114"/>
      <c r="C427" s="48" t="s">
        <v>355</v>
      </c>
      <c r="D427" s="63">
        <v>37.5</v>
      </c>
      <c r="E427" s="63">
        <v>37.5</v>
      </c>
      <c r="F427" s="30">
        <f t="shared" si="75"/>
        <v>45</v>
      </c>
      <c r="G427" s="63">
        <v>37.5</v>
      </c>
      <c r="H427" s="30">
        <f t="shared" si="76"/>
        <v>45</v>
      </c>
      <c r="I427" s="81" t="s">
        <v>346</v>
      </c>
    </row>
    <row r="428" spans="2:9" ht="43.2">
      <c r="B428" s="115"/>
      <c r="C428" s="48" t="s">
        <v>356</v>
      </c>
      <c r="D428" s="63">
        <v>110</v>
      </c>
      <c r="E428" s="63">
        <v>110</v>
      </c>
      <c r="F428" s="30">
        <f t="shared" si="75"/>
        <v>132</v>
      </c>
      <c r="G428" s="63">
        <v>110</v>
      </c>
      <c r="H428" s="30">
        <f t="shared" si="76"/>
        <v>132</v>
      </c>
      <c r="I428" s="81" t="s">
        <v>346</v>
      </c>
    </row>
    <row r="429" spans="2:9" ht="43.2">
      <c r="B429" s="113" t="s">
        <v>357</v>
      </c>
      <c r="C429" s="48" t="s">
        <v>358</v>
      </c>
      <c r="D429" s="63">
        <v>1.1499999999999999</v>
      </c>
      <c r="E429" s="63">
        <v>1.1499999999999999</v>
      </c>
      <c r="F429" s="30">
        <f t="shared" si="75"/>
        <v>1.38</v>
      </c>
      <c r="G429" s="63">
        <v>1.1499999999999999</v>
      </c>
      <c r="H429" s="30">
        <f t="shared" si="76"/>
        <v>1.38</v>
      </c>
      <c r="I429" s="81" t="s">
        <v>346</v>
      </c>
    </row>
    <row r="430" spans="2:9" ht="43.2">
      <c r="B430" s="114"/>
      <c r="C430" s="48" t="s">
        <v>359</v>
      </c>
      <c r="D430" s="63">
        <v>1.25</v>
      </c>
      <c r="E430" s="63">
        <v>1.25</v>
      </c>
      <c r="F430" s="30">
        <f t="shared" si="75"/>
        <v>1.5</v>
      </c>
      <c r="G430" s="63">
        <v>1.25</v>
      </c>
      <c r="H430" s="30">
        <f t="shared" si="76"/>
        <v>1.5</v>
      </c>
      <c r="I430" s="81" t="s">
        <v>346</v>
      </c>
    </row>
    <row r="431" spans="2:9" ht="43.2">
      <c r="B431" s="114"/>
      <c r="C431" s="48" t="s">
        <v>360</v>
      </c>
      <c r="D431" s="63">
        <v>1.35</v>
      </c>
      <c r="E431" s="63">
        <v>1.35</v>
      </c>
      <c r="F431" s="30">
        <f t="shared" si="75"/>
        <v>1.62</v>
      </c>
      <c r="G431" s="63">
        <v>1.35</v>
      </c>
      <c r="H431" s="30">
        <f t="shared" si="76"/>
        <v>1.62</v>
      </c>
      <c r="I431" s="81" t="s">
        <v>346</v>
      </c>
    </row>
    <row r="432" spans="2:9" ht="43.2">
      <c r="B432" s="114"/>
      <c r="C432" s="48" t="s">
        <v>361</v>
      </c>
      <c r="D432" s="63">
        <v>1.75</v>
      </c>
      <c r="E432" s="63">
        <v>1.75</v>
      </c>
      <c r="F432" s="30">
        <f t="shared" ref="F432:F449" si="81">E432*1.2</f>
        <v>2.1</v>
      </c>
      <c r="G432" s="63">
        <v>1.75</v>
      </c>
      <c r="H432" s="30">
        <f t="shared" ref="H432:H449" si="82">G432*1.2</f>
        <v>2.1</v>
      </c>
      <c r="I432" s="81" t="s">
        <v>346</v>
      </c>
    </row>
    <row r="433" spans="2:9" ht="43.2">
      <c r="B433" s="114"/>
      <c r="C433" s="48" t="s">
        <v>362</v>
      </c>
      <c r="D433" s="63">
        <v>1.95</v>
      </c>
      <c r="E433" s="63">
        <v>1.95</v>
      </c>
      <c r="F433" s="30">
        <f t="shared" si="81"/>
        <v>2.34</v>
      </c>
      <c r="G433" s="63">
        <v>1.95</v>
      </c>
      <c r="H433" s="30">
        <f t="shared" si="82"/>
        <v>2.34</v>
      </c>
      <c r="I433" s="81" t="s">
        <v>346</v>
      </c>
    </row>
    <row r="434" spans="2:9" ht="43.2">
      <c r="B434" s="114"/>
      <c r="C434" s="48" t="s">
        <v>363</v>
      </c>
      <c r="D434" s="63">
        <v>2.4</v>
      </c>
      <c r="E434" s="63">
        <v>2.4</v>
      </c>
      <c r="F434" s="30">
        <f t="shared" si="81"/>
        <v>2.88</v>
      </c>
      <c r="G434" s="63">
        <v>2.4</v>
      </c>
      <c r="H434" s="30">
        <f t="shared" si="82"/>
        <v>2.88</v>
      </c>
      <c r="I434" s="81" t="s">
        <v>346</v>
      </c>
    </row>
    <row r="435" spans="2:9" ht="43.2">
      <c r="B435" s="114"/>
      <c r="C435" s="48" t="s">
        <v>364</v>
      </c>
      <c r="D435" s="63">
        <v>7</v>
      </c>
      <c r="E435" s="63">
        <v>7</v>
      </c>
      <c r="F435" s="30">
        <f t="shared" si="81"/>
        <v>8.4</v>
      </c>
      <c r="G435" s="63">
        <v>7</v>
      </c>
      <c r="H435" s="30">
        <f t="shared" si="82"/>
        <v>8.4</v>
      </c>
      <c r="I435" s="81" t="s">
        <v>346</v>
      </c>
    </row>
    <row r="436" spans="2:9" ht="43.2">
      <c r="B436" s="114"/>
      <c r="C436" s="48" t="s">
        <v>365</v>
      </c>
      <c r="D436" s="63">
        <v>11.3</v>
      </c>
      <c r="E436" s="63">
        <v>11.3</v>
      </c>
      <c r="F436" s="30">
        <f t="shared" si="81"/>
        <v>13.56</v>
      </c>
      <c r="G436" s="63">
        <v>11.3</v>
      </c>
      <c r="H436" s="30">
        <f t="shared" si="82"/>
        <v>13.56</v>
      </c>
      <c r="I436" s="81" t="s">
        <v>346</v>
      </c>
    </row>
    <row r="437" spans="2:9" ht="43.2">
      <c r="B437" s="114"/>
      <c r="C437" s="48" t="s">
        <v>366</v>
      </c>
      <c r="D437" s="63">
        <v>19.5</v>
      </c>
      <c r="E437" s="63">
        <v>19.5</v>
      </c>
      <c r="F437" s="30">
        <f t="shared" si="81"/>
        <v>23.4</v>
      </c>
      <c r="G437" s="63">
        <v>19.5</v>
      </c>
      <c r="H437" s="30">
        <f t="shared" si="82"/>
        <v>23.4</v>
      </c>
      <c r="I437" s="81" t="s">
        <v>346</v>
      </c>
    </row>
    <row r="438" spans="2:9" ht="43.2">
      <c r="B438" s="114"/>
      <c r="C438" s="48" t="s">
        <v>367</v>
      </c>
      <c r="D438" s="63">
        <v>46.5</v>
      </c>
      <c r="E438" s="63">
        <v>46.5</v>
      </c>
      <c r="F438" s="30">
        <f t="shared" si="81"/>
        <v>55.8</v>
      </c>
      <c r="G438" s="63">
        <v>46.5</v>
      </c>
      <c r="H438" s="30">
        <f t="shared" si="82"/>
        <v>55.8</v>
      </c>
      <c r="I438" s="81" t="s">
        <v>346</v>
      </c>
    </row>
    <row r="439" spans="2:9" ht="43.2">
      <c r="B439" s="115"/>
      <c r="C439" s="48" t="s">
        <v>368</v>
      </c>
      <c r="D439" s="63">
        <v>140</v>
      </c>
      <c r="E439" s="63">
        <v>140</v>
      </c>
      <c r="F439" s="30">
        <f t="shared" si="81"/>
        <v>168</v>
      </c>
      <c r="G439" s="63">
        <v>140</v>
      </c>
      <c r="H439" s="30">
        <f t="shared" si="82"/>
        <v>168</v>
      </c>
      <c r="I439" s="81" t="s">
        <v>346</v>
      </c>
    </row>
    <row r="440" spans="2:9">
      <c r="B440" s="104" t="s">
        <v>378</v>
      </c>
      <c r="C440" s="48" t="s">
        <v>369</v>
      </c>
      <c r="D440" s="63">
        <v>0.06</v>
      </c>
      <c r="E440" s="63">
        <v>0.06</v>
      </c>
      <c r="F440" s="30">
        <f t="shared" si="81"/>
        <v>7.1999999999999995E-2</v>
      </c>
      <c r="G440" s="63">
        <v>0.06</v>
      </c>
      <c r="H440" s="30">
        <f t="shared" si="82"/>
        <v>7.1999999999999995E-2</v>
      </c>
      <c r="I440" s="81" t="s">
        <v>370</v>
      </c>
    </row>
    <row r="441" spans="2:9">
      <c r="B441" s="104"/>
      <c r="C441" s="48" t="s">
        <v>371</v>
      </c>
      <c r="D441" s="63">
        <v>0.1</v>
      </c>
      <c r="E441" s="63">
        <v>0.1</v>
      </c>
      <c r="F441" s="30">
        <f t="shared" si="81"/>
        <v>0.12</v>
      </c>
      <c r="G441" s="63">
        <v>0.1</v>
      </c>
      <c r="H441" s="30">
        <f t="shared" si="82"/>
        <v>0.12</v>
      </c>
      <c r="I441" s="81" t="s">
        <v>372</v>
      </c>
    </row>
    <row r="442" spans="2:9">
      <c r="B442" s="104"/>
      <c r="C442" s="48" t="s">
        <v>379</v>
      </c>
      <c r="D442" s="63">
        <v>0.15</v>
      </c>
      <c r="E442" s="63">
        <v>0.15</v>
      </c>
      <c r="F442" s="30">
        <f t="shared" si="81"/>
        <v>0.18</v>
      </c>
      <c r="G442" s="63">
        <v>0.15</v>
      </c>
      <c r="H442" s="30">
        <f t="shared" si="82"/>
        <v>0.18</v>
      </c>
      <c r="I442" s="81" t="s">
        <v>380</v>
      </c>
    </row>
    <row r="443" spans="2:9">
      <c r="B443" s="104"/>
      <c r="C443" s="48" t="s">
        <v>379</v>
      </c>
      <c r="D443" s="63">
        <v>0.01</v>
      </c>
      <c r="E443" s="63">
        <v>0.01</v>
      </c>
      <c r="F443" s="30">
        <f t="shared" si="81"/>
        <v>1.2E-2</v>
      </c>
      <c r="G443" s="63">
        <v>0.01</v>
      </c>
      <c r="H443" s="30">
        <f t="shared" si="82"/>
        <v>1.2E-2</v>
      </c>
      <c r="I443" s="81" t="s">
        <v>381</v>
      </c>
    </row>
    <row r="444" spans="2:9" ht="28.8">
      <c r="B444" s="104"/>
      <c r="C444" s="48" t="s">
        <v>373</v>
      </c>
      <c r="D444" s="63">
        <v>0</v>
      </c>
      <c r="E444" s="63">
        <v>0</v>
      </c>
      <c r="F444" s="30">
        <f t="shared" si="81"/>
        <v>0</v>
      </c>
      <c r="G444" s="63">
        <v>0</v>
      </c>
      <c r="H444" s="30">
        <f t="shared" si="82"/>
        <v>0</v>
      </c>
      <c r="I444" s="81" t="s">
        <v>374</v>
      </c>
    </row>
    <row r="445" spans="2:9" ht="28.8">
      <c r="B445" s="104"/>
      <c r="C445" s="48" t="s">
        <v>375</v>
      </c>
      <c r="D445" s="63">
        <v>2</v>
      </c>
      <c r="E445" s="63">
        <v>2</v>
      </c>
      <c r="F445" s="30">
        <f t="shared" si="81"/>
        <v>2.4</v>
      </c>
      <c r="G445" s="63">
        <v>2</v>
      </c>
      <c r="H445" s="30">
        <f t="shared" si="82"/>
        <v>2.4</v>
      </c>
      <c r="I445" s="81" t="s">
        <v>376</v>
      </c>
    </row>
    <row r="446" spans="2:9" ht="28.8">
      <c r="B446" s="104"/>
      <c r="C446" s="48" t="s">
        <v>377</v>
      </c>
      <c r="D446" s="63">
        <v>2</v>
      </c>
      <c r="E446" s="63">
        <v>2</v>
      </c>
      <c r="F446" s="30">
        <f t="shared" si="81"/>
        <v>2.4</v>
      </c>
      <c r="G446" s="63">
        <v>2</v>
      </c>
      <c r="H446" s="30">
        <f t="shared" si="82"/>
        <v>2.4</v>
      </c>
      <c r="I446" s="81" t="s">
        <v>376</v>
      </c>
    </row>
    <row r="447" spans="2:9" ht="309.75" customHeight="1">
      <c r="B447" s="36" t="s">
        <v>458</v>
      </c>
      <c r="C447" s="48" t="s">
        <v>457</v>
      </c>
      <c r="D447" s="63">
        <v>4</v>
      </c>
      <c r="E447" s="63">
        <v>4</v>
      </c>
      <c r="F447" s="30">
        <f t="shared" si="81"/>
        <v>4.8</v>
      </c>
      <c r="G447" s="63">
        <v>1.5</v>
      </c>
      <c r="H447" s="30">
        <f t="shared" si="82"/>
        <v>1.7999999999999998</v>
      </c>
      <c r="I447" s="81" t="s">
        <v>471</v>
      </c>
    </row>
    <row r="448" spans="2:9" ht="270.75" customHeight="1">
      <c r="B448" s="36" t="s">
        <v>459</v>
      </c>
      <c r="C448" s="48" t="s">
        <v>460</v>
      </c>
      <c r="D448" s="63">
        <v>2000</v>
      </c>
      <c r="E448" s="63">
        <v>2000</v>
      </c>
      <c r="F448" s="30">
        <f t="shared" si="81"/>
        <v>2400</v>
      </c>
      <c r="G448" s="63">
        <v>2000</v>
      </c>
      <c r="H448" s="30">
        <f t="shared" si="82"/>
        <v>2400</v>
      </c>
      <c r="I448" s="81" t="s">
        <v>461</v>
      </c>
    </row>
    <row r="449" spans="2:9" ht="270.75" customHeight="1">
      <c r="B449" s="36" t="s">
        <v>463</v>
      </c>
      <c r="C449" s="48" t="s">
        <v>462</v>
      </c>
      <c r="D449" s="63">
        <v>4</v>
      </c>
      <c r="E449" s="63">
        <v>4</v>
      </c>
      <c r="F449" s="30">
        <f t="shared" si="81"/>
        <v>4.8</v>
      </c>
      <c r="G449" s="63">
        <v>1.5</v>
      </c>
      <c r="H449" s="30">
        <f t="shared" si="82"/>
        <v>1.7999999999999998</v>
      </c>
      <c r="I449" s="81" t="s">
        <v>470</v>
      </c>
    </row>
    <row r="450" spans="2:9" ht="43.2">
      <c r="B450" s="36" t="s">
        <v>464</v>
      </c>
      <c r="C450" s="48" t="s">
        <v>465</v>
      </c>
      <c r="D450" s="63">
        <v>2000</v>
      </c>
      <c r="E450" s="63">
        <v>2000</v>
      </c>
      <c r="F450" s="30">
        <f t="shared" ref="F450:F452" si="83">E450*1.2</f>
        <v>2400</v>
      </c>
      <c r="G450" s="63">
        <v>2000</v>
      </c>
      <c r="H450" s="30">
        <f t="shared" ref="H450:H452" si="84">G450*1.2</f>
        <v>2400</v>
      </c>
      <c r="I450" s="81" t="s">
        <v>466</v>
      </c>
    </row>
    <row r="451" spans="2:9" ht="43.2">
      <c r="B451" s="36" t="s">
        <v>467</v>
      </c>
      <c r="C451" s="48" t="s">
        <v>468</v>
      </c>
      <c r="D451" s="63">
        <v>4</v>
      </c>
      <c r="E451" s="63">
        <v>4</v>
      </c>
      <c r="F451" s="30">
        <f t="shared" si="83"/>
        <v>4.8</v>
      </c>
      <c r="G451" s="63">
        <v>4</v>
      </c>
      <c r="H451" s="30">
        <f t="shared" si="84"/>
        <v>4.8</v>
      </c>
      <c r="I451" s="81" t="s">
        <v>469</v>
      </c>
    </row>
    <row r="452" spans="2:9" ht="57.6">
      <c r="B452" s="36" t="s">
        <v>473</v>
      </c>
      <c r="C452" s="48" t="s">
        <v>472</v>
      </c>
      <c r="D452" s="63">
        <v>4000</v>
      </c>
      <c r="E452" s="63">
        <v>4000</v>
      </c>
      <c r="F452" s="30">
        <f t="shared" si="83"/>
        <v>4800</v>
      </c>
      <c r="G452" s="63">
        <v>4000</v>
      </c>
      <c r="H452" s="30">
        <f t="shared" si="84"/>
        <v>4800</v>
      </c>
      <c r="I452" s="81" t="s">
        <v>474</v>
      </c>
    </row>
  </sheetData>
  <mergeCells count="94">
    <mergeCell ref="C215:C217"/>
    <mergeCell ref="B218:B220"/>
    <mergeCell ref="C218:C220"/>
    <mergeCell ref="B221:B223"/>
    <mergeCell ref="C221:C223"/>
    <mergeCell ref="C224:C226"/>
    <mergeCell ref="B236:B238"/>
    <mergeCell ref="C236:C238"/>
    <mergeCell ref="B227:B229"/>
    <mergeCell ref="C227:C229"/>
    <mergeCell ref="B230:B232"/>
    <mergeCell ref="C230:C232"/>
    <mergeCell ref="B233:B235"/>
    <mergeCell ref="C233:C235"/>
    <mergeCell ref="C200:C202"/>
    <mergeCell ref="B203:B205"/>
    <mergeCell ref="C203:C205"/>
    <mergeCell ref="B206:B208"/>
    <mergeCell ref="C206:C208"/>
    <mergeCell ref="C209:C211"/>
    <mergeCell ref="B212:B214"/>
    <mergeCell ref="C212:C214"/>
    <mergeCell ref="C174:C176"/>
    <mergeCell ref="C177:C179"/>
    <mergeCell ref="C180:C182"/>
    <mergeCell ref="C183:C185"/>
    <mergeCell ref="C186:C188"/>
    <mergeCell ref="C189:C191"/>
    <mergeCell ref="B194:B196"/>
    <mergeCell ref="C194:C196"/>
    <mergeCell ref="B197:B199"/>
    <mergeCell ref="C197:C199"/>
    <mergeCell ref="B183:B185"/>
    <mergeCell ref="B186:B188"/>
    <mergeCell ref="B200:B202"/>
    <mergeCell ref="B397:B417"/>
    <mergeCell ref="B418:B428"/>
    <mergeCell ref="B429:B439"/>
    <mergeCell ref="B393:B394"/>
    <mergeCell ref="B395:B396"/>
    <mergeCell ref="B440:B446"/>
    <mergeCell ref="B152:B154"/>
    <mergeCell ref="B155:B157"/>
    <mergeCell ref="C152:C154"/>
    <mergeCell ref="C155:C157"/>
    <mergeCell ref="B160:B162"/>
    <mergeCell ref="C160:C162"/>
    <mergeCell ref="B163:B165"/>
    <mergeCell ref="C163:C165"/>
    <mergeCell ref="B166:B168"/>
    <mergeCell ref="B169:B171"/>
    <mergeCell ref="C166:C168"/>
    <mergeCell ref="C169:C171"/>
    <mergeCell ref="B174:B176"/>
    <mergeCell ref="B177:B179"/>
    <mergeCell ref="B180:B182"/>
    <mergeCell ref="B189:B191"/>
    <mergeCell ref="B357:B363"/>
    <mergeCell ref="B386:B387"/>
    <mergeCell ref="B388:B390"/>
    <mergeCell ref="B391:B392"/>
    <mergeCell ref="B376:B377"/>
    <mergeCell ref="B378:B379"/>
    <mergeCell ref="B380:B381"/>
    <mergeCell ref="B250:B252"/>
    <mergeCell ref="B275:B277"/>
    <mergeCell ref="B258:B260"/>
    <mergeCell ref="B209:B211"/>
    <mergeCell ref="B224:B226"/>
    <mergeCell ref="B215:B217"/>
    <mergeCell ref="I368:I375"/>
    <mergeCell ref="B368:B369"/>
    <mergeCell ref="B370:B371"/>
    <mergeCell ref="B372:B373"/>
    <mergeCell ref="B374:B375"/>
    <mergeCell ref="C250:C252"/>
    <mergeCell ref="B253:B255"/>
    <mergeCell ref="C253:C255"/>
    <mergeCell ref="B241:B243"/>
    <mergeCell ref="C241:C243"/>
    <mergeCell ref="B244:B246"/>
    <mergeCell ref="C244:C246"/>
    <mergeCell ref="B247:B249"/>
    <mergeCell ref="C247:C249"/>
    <mergeCell ref="C258:C260"/>
    <mergeCell ref="B263:B265"/>
    <mergeCell ref="C263:C265"/>
    <mergeCell ref="C275:C277"/>
    <mergeCell ref="B266:B268"/>
    <mergeCell ref="C266:C268"/>
    <mergeCell ref="B269:B271"/>
    <mergeCell ref="C269:C271"/>
    <mergeCell ref="B272:B274"/>
    <mergeCell ref="C272:C274"/>
  </mergeCells>
  <pageMargins left="0.70866141732283472" right="0.70866141732283472" top="0.74803149606299213" bottom="0.74803149606299213" header="0.31496062992125984" footer="0.31496062992125984"/>
  <pageSetup paperSize="9" scale="10" fitToHeight="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DDF86-72DC-4C07-99F9-4470294AA908}">
  <sheetPr>
    <pageSetUpPr fitToPage="1"/>
  </sheetPr>
  <dimension ref="A1:K218"/>
  <sheetViews>
    <sheetView view="pageBreakPreview" zoomScale="60" zoomScaleNormal="70" workbookViewId="0">
      <selection activeCell="C20" sqref="C20"/>
    </sheetView>
  </sheetViews>
  <sheetFormatPr baseColWidth="10" defaultColWidth="11.44140625" defaultRowHeight="14.4"/>
  <cols>
    <col min="1" max="1" width="19.44140625" style="7" customWidth="1"/>
    <col min="2" max="2" width="72.33203125" style="7" customWidth="1"/>
    <col min="3" max="3" width="61.5546875" style="7" customWidth="1"/>
    <col min="4" max="4" width="15.109375" style="20" customWidth="1"/>
    <col min="5" max="6" width="18" style="20" customWidth="1"/>
    <col min="7" max="8" width="18.44140625" style="20" customWidth="1"/>
    <col min="9" max="9" width="31.6640625" style="7" customWidth="1"/>
    <col min="10" max="16384" width="11.44140625" style="7"/>
  </cols>
  <sheetData>
    <row r="1" spans="1:11" ht="46.5" customHeight="1"/>
    <row r="2" spans="1:11">
      <c r="B2" s="24" t="s">
        <v>46</v>
      </c>
      <c r="C2" s="4"/>
      <c r="D2" s="19"/>
      <c r="E2" s="19"/>
      <c r="F2" s="19"/>
      <c r="G2" s="39"/>
      <c r="H2" s="39"/>
      <c r="I2" s="4"/>
    </row>
    <row r="3" spans="1:11" ht="18">
      <c r="B3" s="24" t="s">
        <v>47</v>
      </c>
      <c r="C3" s="5" t="s">
        <v>687</v>
      </c>
      <c r="D3" s="19"/>
      <c r="E3" s="19"/>
      <c r="F3" s="19"/>
      <c r="I3" s="4"/>
    </row>
    <row r="4" spans="1:11">
      <c r="B4" s="6" t="s">
        <v>558</v>
      </c>
    </row>
    <row r="5" spans="1:11">
      <c r="B5" s="8" t="s">
        <v>108</v>
      </c>
    </row>
    <row r="6" spans="1:11" ht="15">
      <c r="A6" s="9"/>
      <c r="B6" s="24" t="s">
        <v>49</v>
      </c>
      <c r="C6" s="5"/>
      <c r="D6" s="40"/>
      <c r="E6" s="40"/>
      <c r="F6" s="40"/>
      <c r="G6" s="40"/>
      <c r="H6" s="40"/>
      <c r="I6" s="5"/>
      <c r="J6" s="10"/>
      <c r="K6" s="10"/>
    </row>
    <row r="7" spans="1:11" ht="33.75" customHeight="1">
      <c r="A7" s="11" t="s">
        <v>50</v>
      </c>
      <c r="B7" s="11" t="s">
        <v>51</v>
      </c>
      <c r="C7" s="11" t="s">
        <v>29</v>
      </c>
      <c r="D7" s="22" t="s">
        <v>26</v>
      </c>
      <c r="E7" s="23" t="s">
        <v>71</v>
      </c>
      <c r="F7" s="23" t="s">
        <v>110</v>
      </c>
      <c r="G7" s="23" t="s">
        <v>72</v>
      </c>
      <c r="H7" s="23" t="s">
        <v>109</v>
      </c>
      <c r="I7" s="17" t="s">
        <v>28</v>
      </c>
    </row>
    <row r="8" spans="1:11">
      <c r="A8" s="28" t="s">
        <v>52</v>
      </c>
      <c r="B8" s="28"/>
      <c r="C8" s="74"/>
      <c r="D8" s="41"/>
      <c r="E8" s="41"/>
      <c r="F8" s="41"/>
      <c r="G8" s="41"/>
      <c r="H8" s="41"/>
      <c r="I8" s="74"/>
    </row>
    <row r="9" spans="1:11">
      <c r="B9" s="29" t="s">
        <v>64</v>
      </c>
      <c r="C9" s="43"/>
      <c r="D9" s="42"/>
      <c r="E9" s="42"/>
      <c r="F9" s="42"/>
      <c r="G9" s="42"/>
      <c r="H9" s="42"/>
      <c r="I9" s="43"/>
    </row>
    <row r="10" spans="1:11">
      <c r="B10" s="38" t="s">
        <v>688</v>
      </c>
      <c r="C10" s="31" t="s">
        <v>689</v>
      </c>
      <c r="D10" s="30">
        <v>7</v>
      </c>
      <c r="E10" s="30">
        <f>2*0.09</f>
        <v>0.18</v>
      </c>
      <c r="F10" s="30">
        <f>+E10</f>
        <v>0.18</v>
      </c>
      <c r="G10" s="30">
        <f>2*0.9</f>
        <v>1.8</v>
      </c>
      <c r="H10" s="30">
        <f>G10</f>
        <v>1.8</v>
      </c>
      <c r="I10" s="31"/>
    </row>
    <row r="11" spans="1:11">
      <c r="B11" s="38" t="s">
        <v>0</v>
      </c>
      <c r="C11" s="31" t="s">
        <v>690</v>
      </c>
      <c r="D11" s="30">
        <v>0.06</v>
      </c>
      <c r="E11" s="37">
        <v>5.3999999999999999E-2</v>
      </c>
      <c r="F11" s="30">
        <f>E11</f>
        <v>5.3999999999999999E-2</v>
      </c>
      <c r="G11" s="37">
        <v>5.3999999999999999E-2</v>
      </c>
      <c r="H11" s="37">
        <f>G11</f>
        <v>5.3999999999999999E-2</v>
      </c>
      <c r="I11" s="31"/>
    </row>
    <row r="12" spans="1:11" ht="28.8">
      <c r="B12" s="38" t="s">
        <v>1</v>
      </c>
      <c r="C12" s="75" t="s">
        <v>691</v>
      </c>
      <c r="D12" s="30">
        <v>7.0000000000000007E-2</v>
      </c>
      <c r="E12" s="30">
        <v>0.06</v>
      </c>
      <c r="F12" s="30">
        <f>E12</f>
        <v>0.06</v>
      </c>
      <c r="G12" s="30">
        <v>0.06</v>
      </c>
      <c r="H12" s="37">
        <f>G12</f>
        <v>0.06</v>
      </c>
      <c r="I12" s="31"/>
    </row>
    <row r="13" spans="1:11" ht="28.8">
      <c r="B13" s="38" t="s">
        <v>2</v>
      </c>
      <c r="C13" s="75" t="s">
        <v>692</v>
      </c>
      <c r="D13" s="30">
        <v>0.14000000000000001</v>
      </c>
      <c r="E13" s="30">
        <v>0.13</v>
      </c>
      <c r="F13" s="30">
        <f>E13</f>
        <v>0.13</v>
      </c>
      <c r="G13" s="30">
        <v>0.13</v>
      </c>
      <c r="H13" s="37">
        <f>G13</f>
        <v>0.13</v>
      </c>
      <c r="I13" s="31"/>
    </row>
    <row r="14" spans="1:11" ht="57.6">
      <c r="B14" s="38" t="s">
        <v>3</v>
      </c>
      <c r="C14" s="31"/>
      <c r="D14" s="30"/>
      <c r="E14" s="30"/>
      <c r="F14" s="30"/>
      <c r="G14" s="30"/>
      <c r="H14" s="30"/>
      <c r="I14" s="75" t="s">
        <v>693</v>
      </c>
    </row>
    <row r="16" spans="1:11">
      <c r="B16" s="29" t="s">
        <v>27</v>
      </c>
      <c r="C16" s="43"/>
      <c r="D16" s="42"/>
      <c r="E16" s="42"/>
      <c r="F16" s="42"/>
      <c r="G16" s="42"/>
      <c r="H16" s="42"/>
      <c r="I16" s="43"/>
    </row>
    <row r="17" spans="2:9" ht="43.2">
      <c r="B17" s="38" t="s">
        <v>4</v>
      </c>
      <c r="C17" s="31" t="s">
        <v>694</v>
      </c>
      <c r="D17" s="30">
        <v>21.7</v>
      </c>
      <c r="E17" s="30">
        <f t="shared" ref="E17:E26" si="0">D17*0.9</f>
        <v>19.53</v>
      </c>
      <c r="F17" s="30">
        <f t="shared" ref="F17:F26" si="1">E17</f>
        <v>19.53</v>
      </c>
      <c r="G17" s="30">
        <f t="shared" ref="G17:H26" si="2">E17</f>
        <v>19.53</v>
      </c>
      <c r="H17" s="30">
        <f>G17</f>
        <v>19.53</v>
      </c>
      <c r="I17" s="75" t="s">
        <v>695</v>
      </c>
    </row>
    <row r="18" spans="2:9" ht="43.2">
      <c r="B18" s="38" t="s">
        <v>5</v>
      </c>
      <c r="C18" s="31" t="s">
        <v>694</v>
      </c>
      <c r="D18" s="30">
        <v>21.7</v>
      </c>
      <c r="E18" s="30">
        <f t="shared" si="0"/>
        <v>19.53</v>
      </c>
      <c r="F18" s="30">
        <f t="shared" si="1"/>
        <v>19.53</v>
      </c>
      <c r="G18" s="30">
        <f t="shared" si="2"/>
        <v>19.53</v>
      </c>
      <c r="H18" s="30">
        <f>G18</f>
        <v>19.53</v>
      </c>
      <c r="I18" s="75" t="s">
        <v>696</v>
      </c>
    </row>
    <row r="19" spans="2:9" ht="43.2">
      <c r="B19" s="38" t="s">
        <v>6</v>
      </c>
      <c r="C19" s="31" t="s">
        <v>694</v>
      </c>
      <c r="D19" s="30">
        <v>21.7</v>
      </c>
      <c r="E19" s="30">
        <f t="shared" si="0"/>
        <v>19.53</v>
      </c>
      <c r="F19" s="30">
        <f t="shared" si="1"/>
        <v>19.53</v>
      </c>
      <c r="G19" s="30">
        <f t="shared" si="2"/>
        <v>19.53</v>
      </c>
      <c r="H19" s="30">
        <f>G19</f>
        <v>19.53</v>
      </c>
      <c r="I19" s="75" t="s">
        <v>696</v>
      </c>
    </row>
    <row r="20" spans="2:9" ht="73.5" customHeight="1">
      <c r="B20" s="38" t="s">
        <v>7</v>
      </c>
      <c r="C20" s="75" t="s">
        <v>697</v>
      </c>
      <c r="D20" s="30">
        <f>21.7+5</f>
        <v>26.7</v>
      </c>
      <c r="E20" s="30">
        <f t="shared" si="0"/>
        <v>24.03</v>
      </c>
      <c r="F20" s="30">
        <f t="shared" si="1"/>
        <v>24.03</v>
      </c>
      <c r="G20" s="30">
        <f t="shared" si="2"/>
        <v>24.03</v>
      </c>
      <c r="H20" s="30">
        <f t="shared" si="2"/>
        <v>24.03</v>
      </c>
      <c r="I20" s="75" t="s">
        <v>698</v>
      </c>
    </row>
    <row r="21" spans="2:9" ht="45" customHeight="1">
      <c r="B21" s="38" t="s">
        <v>8</v>
      </c>
      <c r="C21" s="75" t="s">
        <v>697</v>
      </c>
      <c r="D21" s="30">
        <f>21.7+5</f>
        <v>26.7</v>
      </c>
      <c r="E21" s="30">
        <f t="shared" si="0"/>
        <v>24.03</v>
      </c>
      <c r="F21" s="30">
        <f t="shared" si="1"/>
        <v>24.03</v>
      </c>
      <c r="G21" s="30">
        <f t="shared" si="2"/>
        <v>24.03</v>
      </c>
      <c r="H21" s="30">
        <f t="shared" si="2"/>
        <v>24.03</v>
      </c>
      <c r="I21" s="90" t="s">
        <v>699</v>
      </c>
    </row>
    <row r="22" spans="2:9" ht="45" customHeight="1">
      <c r="B22" s="38" t="s">
        <v>9</v>
      </c>
      <c r="C22" s="75" t="s">
        <v>700</v>
      </c>
      <c r="D22" s="30">
        <f>21.7+8</f>
        <v>29.7</v>
      </c>
      <c r="E22" s="30">
        <f t="shared" si="0"/>
        <v>26.73</v>
      </c>
      <c r="F22" s="30">
        <f t="shared" si="1"/>
        <v>26.73</v>
      </c>
      <c r="G22" s="30">
        <f t="shared" si="2"/>
        <v>26.73</v>
      </c>
      <c r="H22" s="30">
        <f t="shared" si="2"/>
        <v>26.73</v>
      </c>
      <c r="I22" s="110"/>
    </row>
    <row r="23" spans="2:9" ht="45" customHeight="1">
      <c r="B23" s="38" t="s">
        <v>10</v>
      </c>
      <c r="C23" s="75" t="s">
        <v>701</v>
      </c>
      <c r="D23" s="30">
        <f>21.7+10</f>
        <v>31.7</v>
      </c>
      <c r="E23" s="30">
        <f t="shared" si="0"/>
        <v>28.53</v>
      </c>
      <c r="F23" s="30">
        <f t="shared" si="1"/>
        <v>28.53</v>
      </c>
      <c r="G23" s="30">
        <f t="shared" si="2"/>
        <v>28.53</v>
      </c>
      <c r="H23" s="30">
        <f t="shared" si="2"/>
        <v>28.53</v>
      </c>
      <c r="I23" s="110"/>
    </row>
    <row r="24" spans="2:9" ht="45" customHeight="1">
      <c r="B24" s="38" t="s">
        <v>11</v>
      </c>
      <c r="C24" s="75" t="s">
        <v>702</v>
      </c>
      <c r="D24" s="30">
        <f>21.7+20</f>
        <v>41.7</v>
      </c>
      <c r="E24" s="30">
        <f t="shared" si="0"/>
        <v>37.53</v>
      </c>
      <c r="F24" s="30">
        <f t="shared" si="1"/>
        <v>37.53</v>
      </c>
      <c r="G24" s="30">
        <f t="shared" si="2"/>
        <v>37.53</v>
      </c>
      <c r="H24" s="30">
        <f t="shared" si="2"/>
        <v>37.53</v>
      </c>
      <c r="I24" s="110"/>
    </row>
    <row r="25" spans="2:9" ht="45" customHeight="1">
      <c r="B25" s="38" t="s">
        <v>703</v>
      </c>
      <c r="C25" s="75" t="s">
        <v>704</v>
      </c>
      <c r="D25" s="30">
        <f>21.7+39</f>
        <v>60.7</v>
      </c>
      <c r="E25" s="30">
        <f t="shared" si="0"/>
        <v>54.63</v>
      </c>
      <c r="F25" s="30">
        <f t="shared" si="1"/>
        <v>54.63</v>
      </c>
      <c r="G25" s="30">
        <f t="shared" si="2"/>
        <v>54.63</v>
      </c>
      <c r="H25" s="30">
        <f t="shared" si="2"/>
        <v>54.63</v>
      </c>
      <c r="I25" s="110"/>
    </row>
    <row r="26" spans="2:9" ht="45" customHeight="1">
      <c r="B26" s="38" t="s">
        <v>12</v>
      </c>
      <c r="C26" s="75" t="s">
        <v>705</v>
      </c>
      <c r="D26" s="30">
        <f>D25+20</f>
        <v>80.7</v>
      </c>
      <c r="E26" s="30">
        <f t="shared" si="0"/>
        <v>72.63000000000001</v>
      </c>
      <c r="F26" s="30">
        <f t="shared" si="1"/>
        <v>72.63000000000001</v>
      </c>
      <c r="G26" s="30">
        <f t="shared" si="2"/>
        <v>72.63000000000001</v>
      </c>
      <c r="H26" s="30">
        <f t="shared" si="2"/>
        <v>72.63000000000001</v>
      </c>
      <c r="I26" s="111"/>
    </row>
    <row r="27" spans="2:9" ht="66.75" customHeight="1">
      <c r="B27" s="38" t="s">
        <v>13</v>
      </c>
      <c r="C27" s="31"/>
      <c r="D27" s="30"/>
      <c r="E27" s="30"/>
      <c r="F27" s="30"/>
      <c r="G27" s="30"/>
      <c r="H27" s="30"/>
      <c r="I27" s="75" t="s">
        <v>706</v>
      </c>
    </row>
    <row r="29" spans="2:9">
      <c r="B29" s="29" t="s">
        <v>57</v>
      </c>
      <c r="C29" s="43"/>
      <c r="D29" s="42"/>
      <c r="E29" s="42"/>
      <c r="F29" s="42"/>
      <c r="G29" s="42"/>
      <c r="H29" s="42"/>
      <c r="I29" s="43"/>
    </row>
    <row r="30" spans="2:9" ht="74.25" customHeight="1">
      <c r="B30" s="38" t="s">
        <v>20</v>
      </c>
      <c r="C30" s="31" t="s">
        <v>707</v>
      </c>
      <c r="D30" s="30">
        <v>9.99</v>
      </c>
      <c r="E30" s="30">
        <f t="shared" ref="E30:E36" si="3">D30*0.9</f>
        <v>8.9909999999999997</v>
      </c>
      <c r="F30" s="30">
        <f t="shared" ref="F30:F36" si="4">E30</f>
        <v>8.9909999999999997</v>
      </c>
      <c r="G30" s="30">
        <f t="shared" ref="G30:H36" si="5">E30</f>
        <v>8.9909999999999997</v>
      </c>
      <c r="H30" s="30">
        <f t="shared" si="5"/>
        <v>8.9909999999999997</v>
      </c>
      <c r="I30" s="75" t="s">
        <v>698</v>
      </c>
    </row>
    <row r="31" spans="2:9" ht="35.4" customHeight="1">
      <c r="B31" s="38" t="s">
        <v>21</v>
      </c>
      <c r="C31" s="31" t="s">
        <v>707</v>
      </c>
      <c r="D31" s="30">
        <v>9.99</v>
      </c>
      <c r="E31" s="30">
        <f t="shared" si="3"/>
        <v>8.9909999999999997</v>
      </c>
      <c r="F31" s="30">
        <f t="shared" si="4"/>
        <v>8.9909999999999997</v>
      </c>
      <c r="G31" s="30">
        <f t="shared" si="5"/>
        <v>8.9909999999999997</v>
      </c>
      <c r="H31" s="30">
        <f t="shared" si="5"/>
        <v>8.9909999999999997</v>
      </c>
      <c r="I31" s="90" t="s">
        <v>708</v>
      </c>
    </row>
    <row r="32" spans="2:9">
      <c r="B32" s="38" t="s">
        <v>22</v>
      </c>
      <c r="C32" s="31" t="s">
        <v>709</v>
      </c>
      <c r="D32" s="30">
        <f>9.99+5</f>
        <v>14.99</v>
      </c>
      <c r="E32" s="30">
        <f t="shared" si="3"/>
        <v>13.491</v>
      </c>
      <c r="F32" s="30">
        <f t="shared" si="4"/>
        <v>13.491</v>
      </c>
      <c r="G32" s="30">
        <f t="shared" si="5"/>
        <v>13.491</v>
      </c>
      <c r="H32" s="30">
        <f t="shared" si="5"/>
        <v>13.491</v>
      </c>
      <c r="I32" s="91"/>
    </row>
    <row r="33" spans="1:9">
      <c r="B33" s="38" t="s">
        <v>23</v>
      </c>
      <c r="C33" s="31" t="s">
        <v>710</v>
      </c>
      <c r="D33" s="30">
        <v>19.989999999999998</v>
      </c>
      <c r="E33" s="30">
        <f t="shared" si="3"/>
        <v>17.991</v>
      </c>
      <c r="F33" s="30">
        <f t="shared" si="4"/>
        <v>17.991</v>
      </c>
      <c r="G33" s="30">
        <f t="shared" si="5"/>
        <v>17.991</v>
      </c>
      <c r="H33" s="30">
        <f t="shared" si="5"/>
        <v>17.991</v>
      </c>
      <c r="I33" s="91"/>
    </row>
    <row r="34" spans="1:9">
      <c r="B34" s="38" t="s">
        <v>24</v>
      </c>
      <c r="C34" s="31" t="s">
        <v>711</v>
      </c>
      <c r="D34" s="30">
        <v>29.99</v>
      </c>
      <c r="E34" s="30">
        <f t="shared" si="3"/>
        <v>26.991</v>
      </c>
      <c r="F34" s="30">
        <f t="shared" si="4"/>
        <v>26.991</v>
      </c>
      <c r="G34" s="30">
        <f t="shared" si="5"/>
        <v>26.991</v>
      </c>
      <c r="H34" s="30">
        <f t="shared" si="5"/>
        <v>26.991</v>
      </c>
      <c r="I34" s="91"/>
    </row>
    <row r="35" spans="1:9">
      <c r="B35" s="38" t="s">
        <v>712</v>
      </c>
      <c r="C35" s="31" t="s">
        <v>713</v>
      </c>
      <c r="D35" s="30">
        <v>55.99</v>
      </c>
      <c r="E35" s="30">
        <f t="shared" si="3"/>
        <v>50.391000000000005</v>
      </c>
      <c r="F35" s="30">
        <f t="shared" si="4"/>
        <v>50.391000000000005</v>
      </c>
      <c r="G35" s="30">
        <f t="shared" si="5"/>
        <v>50.391000000000005</v>
      </c>
      <c r="H35" s="30">
        <f t="shared" si="5"/>
        <v>50.391000000000005</v>
      </c>
      <c r="I35" s="91"/>
    </row>
    <row r="36" spans="1:9">
      <c r="B36" s="38" t="s">
        <v>25</v>
      </c>
      <c r="C36" s="31" t="s">
        <v>714</v>
      </c>
      <c r="D36" s="30">
        <f>D35+20</f>
        <v>75.990000000000009</v>
      </c>
      <c r="E36" s="30">
        <f t="shared" si="3"/>
        <v>68.391000000000005</v>
      </c>
      <c r="F36" s="30">
        <f t="shared" si="4"/>
        <v>68.391000000000005</v>
      </c>
      <c r="G36" s="30">
        <f t="shared" si="5"/>
        <v>68.391000000000005</v>
      </c>
      <c r="H36" s="30">
        <f t="shared" si="5"/>
        <v>68.391000000000005</v>
      </c>
      <c r="I36" s="92"/>
    </row>
    <row r="37" spans="1:9">
      <c r="A37" s="24"/>
      <c r="C37" s="5"/>
      <c r="D37" s="40"/>
      <c r="E37" s="40"/>
      <c r="F37" s="40"/>
      <c r="G37" s="40"/>
      <c r="H37" s="40"/>
      <c r="I37" s="5"/>
    </row>
    <row r="38" spans="1:9">
      <c r="B38" s="29" t="s">
        <v>58</v>
      </c>
      <c r="C38" s="43"/>
      <c r="D38" s="42"/>
      <c r="E38" s="42"/>
      <c r="F38" s="42"/>
      <c r="G38" s="42"/>
      <c r="H38" s="42"/>
      <c r="I38" s="43"/>
    </row>
    <row r="39" spans="1:9">
      <c r="B39" s="38" t="s">
        <v>14</v>
      </c>
      <c r="C39" s="31" t="s">
        <v>715</v>
      </c>
      <c r="D39" s="30">
        <v>0</v>
      </c>
      <c r="E39" s="30">
        <v>0</v>
      </c>
      <c r="F39" s="30">
        <v>0</v>
      </c>
      <c r="G39" s="30">
        <v>0</v>
      </c>
      <c r="H39" s="30">
        <v>0</v>
      </c>
      <c r="I39" s="31"/>
    </row>
    <row r="40" spans="1:9">
      <c r="B40" s="38" t="s">
        <v>15</v>
      </c>
      <c r="C40" s="31" t="s">
        <v>716</v>
      </c>
      <c r="D40" s="30">
        <v>0</v>
      </c>
      <c r="E40" s="30">
        <v>0</v>
      </c>
      <c r="F40" s="30">
        <v>0</v>
      </c>
      <c r="G40" s="30">
        <v>0</v>
      </c>
      <c r="H40" s="30">
        <v>0</v>
      </c>
      <c r="I40" s="31"/>
    </row>
    <row r="41" spans="1:9">
      <c r="B41" s="38" t="s">
        <v>16</v>
      </c>
      <c r="C41" s="31" t="s">
        <v>717</v>
      </c>
      <c r="D41" s="30">
        <v>0</v>
      </c>
      <c r="E41" s="30">
        <v>0</v>
      </c>
      <c r="F41" s="30">
        <v>0</v>
      </c>
      <c r="G41" s="30">
        <v>0</v>
      </c>
      <c r="H41" s="30">
        <v>0</v>
      </c>
      <c r="I41" s="31"/>
    </row>
    <row r="42" spans="1:9">
      <c r="B42" s="38" t="s">
        <v>17</v>
      </c>
      <c r="C42" s="31" t="s">
        <v>718</v>
      </c>
      <c r="D42" s="30">
        <v>0</v>
      </c>
      <c r="E42" s="30">
        <v>0</v>
      </c>
      <c r="F42" s="30">
        <v>0</v>
      </c>
      <c r="G42" s="30">
        <v>0</v>
      </c>
      <c r="H42" s="30">
        <v>0</v>
      </c>
      <c r="I42" s="31"/>
    </row>
    <row r="43" spans="1:9" ht="44.4" customHeight="1">
      <c r="B43" s="38" t="s">
        <v>19</v>
      </c>
      <c r="C43" s="31" t="s">
        <v>719</v>
      </c>
      <c r="D43" s="30">
        <v>0</v>
      </c>
      <c r="E43" s="30">
        <v>0</v>
      </c>
      <c r="F43" s="30">
        <v>0</v>
      </c>
      <c r="G43" s="30">
        <v>0</v>
      </c>
      <c r="H43" s="30">
        <v>0</v>
      </c>
      <c r="I43" s="90" t="s">
        <v>720</v>
      </c>
    </row>
    <row r="44" spans="1:9" ht="44.4" customHeight="1">
      <c r="B44" s="38" t="s">
        <v>18</v>
      </c>
      <c r="C44" s="31" t="s">
        <v>719</v>
      </c>
      <c r="D44" s="30">
        <v>0</v>
      </c>
      <c r="E44" s="30">
        <v>0</v>
      </c>
      <c r="F44" s="30">
        <v>0</v>
      </c>
      <c r="G44" s="30">
        <v>0</v>
      </c>
      <c r="H44" s="30">
        <v>0</v>
      </c>
      <c r="I44" s="92"/>
    </row>
    <row r="46" spans="1:9">
      <c r="B46" s="29" t="s">
        <v>56</v>
      </c>
      <c r="C46" s="43"/>
      <c r="D46" s="42"/>
      <c r="E46" s="42"/>
      <c r="F46" s="42"/>
      <c r="G46" s="42"/>
      <c r="H46" s="42"/>
      <c r="I46" s="43"/>
    </row>
    <row r="47" spans="1:9" ht="132" customHeight="1">
      <c r="B47" s="38" t="s">
        <v>721</v>
      </c>
      <c r="C47" s="75" t="s">
        <v>722</v>
      </c>
      <c r="D47" s="30">
        <v>0</v>
      </c>
      <c r="E47" s="30">
        <v>0</v>
      </c>
      <c r="F47" s="30">
        <v>0</v>
      </c>
      <c r="G47" s="30">
        <v>0</v>
      </c>
      <c r="H47" s="30">
        <v>0</v>
      </c>
      <c r="I47" s="31"/>
    </row>
    <row r="48" spans="1:9" ht="115.2">
      <c r="B48" s="38" t="s">
        <v>723</v>
      </c>
      <c r="C48" s="75" t="s">
        <v>724</v>
      </c>
      <c r="D48" s="30">
        <v>0</v>
      </c>
      <c r="E48" s="30">
        <v>0</v>
      </c>
      <c r="F48" s="30">
        <v>0</v>
      </c>
      <c r="G48" s="30">
        <v>0</v>
      </c>
      <c r="H48" s="30">
        <v>0</v>
      </c>
      <c r="I48" s="31"/>
    </row>
    <row r="49" spans="1:9">
      <c r="B49" s="38" t="s">
        <v>725</v>
      </c>
      <c r="C49" s="75" t="s">
        <v>726</v>
      </c>
      <c r="D49" s="30">
        <v>0</v>
      </c>
      <c r="E49" s="30">
        <v>0</v>
      </c>
      <c r="F49" s="30">
        <v>0</v>
      </c>
      <c r="G49" s="30">
        <v>0</v>
      </c>
      <c r="H49" s="30">
        <v>0</v>
      </c>
      <c r="I49" s="31"/>
    </row>
    <row r="50" spans="1:9">
      <c r="B50" s="38" t="s">
        <v>727</v>
      </c>
      <c r="C50" s="75" t="s">
        <v>728</v>
      </c>
      <c r="D50" s="30">
        <v>0</v>
      </c>
      <c r="E50" s="30">
        <v>0</v>
      </c>
      <c r="F50" s="30">
        <v>0</v>
      </c>
      <c r="G50" s="30">
        <v>0</v>
      </c>
      <c r="H50" s="30">
        <v>0</v>
      </c>
      <c r="I50" s="31"/>
    </row>
    <row r="52" spans="1:9">
      <c r="A52" s="28" t="s">
        <v>53</v>
      </c>
      <c r="B52" s="28"/>
      <c r="C52" s="74"/>
      <c r="D52" s="41"/>
      <c r="E52" s="41"/>
      <c r="F52" s="41"/>
      <c r="G52" s="41"/>
      <c r="H52" s="41"/>
      <c r="I52" s="74"/>
    </row>
    <row r="53" spans="1:9">
      <c r="A53" s="24"/>
      <c r="B53" s="29" t="s">
        <v>30</v>
      </c>
      <c r="C53" s="43"/>
      <c r="D53" s="42"/>
      <c r="E53" s="42"/>
      <c r="F53" s="42"/>
      <c r="G53" s="42"/>
      <c r="H53" s="42"/>
      <c r="I53" s="43"/>
    </row>
    <row r="54" spans="1:9">
      <c r="A54" s="24"/>
      <c r="B54" s="38" t="s">
        <v>31</v>
      </c>
      <c r="C54" s="31"/>
      <c r="D54" s="30"/>
      <c r="E54" s="30"/>
      <c r="F54" s="30"/>
      <c r="G54" s="30"/>
      <c r="H54" s="30"/>
      <c r="I54" s="31"/>
    </row>
    <row r="55" spans="1:9">
      <c r="A55" s="24"/>
      <c r="B55" s="38" t="s">
        <v>32</v>
      </c>
      <c r="C55" s="31"/>
      <c r="D55" s="30"/>
      <c r="E55" s="30"/>
      <c r="F55" s="30"/>
      <c r="G55" s="30"/>
      <c r="H55" s="30"/>
      <c r="I55" s="31"/>
    </row>
    <row r="56" spans="1:9">
      <c r="B56" s="29" t="s">
        <v>56</v>
      </c>
      <c r="C56" s="43"/>
      <c r="D56" s="42"/>
      <c r="E56" s="42"/>
      <c r="F56" s="42"/>
      <c r="G56" s="42"/>
      <c r="H56" s="42"/>
      <c r="I56" s="43"/>
    </row>
    <row r="57" spans="1:9">
      <c r="B57" s="38" t="s">
        <v>81</v>
      </c>
      <c r="C57" s="31"/>
      <c r="D57" s="30"/>
      <c r="E57" s="30"/>
      <c r="F57" s="30"/>
      <c r="G57" s="30"/>
      <c r="H57" s="30"/>
      <c r="I57" s="31"/>
    </row>
    <row r="58" spans="1:9">
      <c r="B58" s="38" t="s">
        <v>82</v>
      </c>
      <c r="C58" s="31"/>
      <c r="D58" s="30"/>
      <c r="E58" s="30"/>
      <c r="F58" s="30"/>
      <c r="G58" s="30"/>
      <c r="H58" s="30"/>
      <c r="I58" s="31"/>
    </row>
    <row r="59" spans="1:9">
      <c r="B59" s="38" t="s">
        <v>67</v>
      </c>
      <c r="C59" s="31"/>
      <c r="D59" s="30"/>
      <c r="E59" s="30"/>
      <c r="F59" s="30"/>
      <c r="G59" s="30"/>
      <c r="H59" s="30"/>
      <c r="I59" s="31"/>
    </row>
    <row r="60" spans="1:9">
      <c r="B60" s="29" t="s">
        <v>59</v>
      </c>
      <c r="C60" s="43"/>
      <c r="D60" s="42"/>
      <c r="E60" s="42"/>
      <c r="F60" s="42"/>
      <c r="G60" s="42"/>
      <c r="H60" s="42"/>
      <c r="I60" s="43"/>
    </row>
    <row r="61" spans="1:9">
      <c r="B61" s="38" t="s">
        <v>60</v>
      </c>
      <c r="C61" s="31"/>
      <c r="D61" s="30"/>
      <c r="E61" s="30"/>
      <c r="F61" s="30"/>
      <c r="G61" s="30"/>
      <c r="H61" s="30"/>
      <c r="I61" s="31"/>
    </row>
    <row r="62" spans="1:9">
      <c r="B62" s="38" t="s">
        <v>61</v>
      </c>
      <c r="C62" s="31"/>
      <c r="D62" s="30"/>
      <c r="E62" s="30"/>
      <c r="F62" s="30"/>
      <c r="G62" s="30"/>
      <c r="H62" s="30"/>
      <c r="I62" s="31"/>
    </row>
    <row r="63" spans="1:9">
      <c r="B63" s="38" t="s">
        <v>62</v>
      </c>
      <c r="C63" s="31"/>
      <c r="D63" s="30"/>
      <c r="E63" s="30"/>
      <c r="F63" s="30"/>
      <c r="G63" s="30"/>
      <c r="H63" s="30"/>
      <c r="I63" s="31"/>
    </row>
    <row r="64" spans="1:9">
      <c r="B64" s="38" t="s">
        <v>63</v>
      </c>
      <c r="C64" s="31"/>
      <c r="D64" s="30"/>
      <c r="E64" s="30"/>
      <c r="F64" s="30"/>
      <c r="G64" s="30"/>
      <c r="H64" s="30"/>
      <c r="I64" s="31"/>
    </row>
    <row r="65" spans="1:9">
      <c r="A65" s="24"/>
      <c r="C65" s="5"/>
      <c r="D65" s="40"/>
      <c r="E65" s="40"/>
      <c r="F65" s="40"/>
      <c r="G65" s="40"/>
      <c r="H65" s="40"/>
      <c r="I65" s="5"/>
    </row>
    <row r="66" spans="1:9">
      <c r="A66" s="28" t="s">
        <v>83</v>
      </c>
      <c r="B66" s="28"/>
      <c r="C66" s="74"/>
      <c r="D66" s="41"/>
      <c r="E66" s="41"/>
      <c r="F66" s="41"/>
      <c r="G66" s="41"/>
      <c r="H66" s="41"/>
      <c r="I66" s="74"/>
    </row>
    <row r="67" spans="1:9">
      <c r="A67" s="24"/>
      <c r="B67" s="29" t="s">
        <v>84</v>
      </c>
      <c r="C67" s="43"/>
      <c r="D67" s="42"/>
      <c r="E67" s="42"/>
      <c r="F67" s="42"/>
      <c r="G67" s="42"/>
      <c r="H67" s="42"/>
      <c r="I67" s="43"/>
    </row>
    <row r="68" spans="1:9">
      <c r="A68" s="24"/>
      <c r="B68" s="38" t="s">
        <v>85</v>
      </c>
      <c r="C68" s="31"/>
      <c r="D68" s="30"/>
      <c r="E68" s="30"/>
      <c r="F68" s="30"/>
      <c r="G68" s="30"/>
      <c r="H68" s="30"/>
      <c r="I68" s="31"/>
    </row>
    <row r="69" spans="1:9">
      <c r="A69" s="24"/>
      <c r="B69" s="38" t="s">
        <v>86</v>
      </c>
      <c r="C69" s="31"/>
      <c r="D69" s="30"/>
      <c r="E69" s="30"/>
      <c r="F69" s="30"/>
      <c r="G69" s="30"/>
      <c r="H69" s="30"/>
      <c r="I69" s="31"/>
    </row>
    <row r="70" spans="1:9">
      <c r="A70" s="24"/>
      <c r="B70" s="38" t="s">
        <v>87</v>
      </c>
      <c r="C70" s="31"/>
      <c r="D70" s="30"/>
      <c r="E70" s="30"/>
      <c r="F70" s="30"/>
      <c r="G70" s="30"/>
      <c r="H70" s="30"/>
      <c r="I70" s="31"/>
    </row>
    <row r="71" spans="1:9">
      <c r="A71" s="24"/>
      <c r="B71" s="38" t="s">
        <v>88</v>
      </c>
      <c r="C71" s="31"/>
      <c r="D71" s="30"/>
      <c r="E71" s="30"/>
      <c r="F71" s="30"/>
      <c r="G71" s="30"/>
      <c r="H71" s="30"/>
      <c r="I71" s="31"/>
    </row>
    <row r="72" spans="1:9">
      <c r="A72" s="24"/>
      <c r="B72" s="38" t="s">
        <v>89</v>
      </c>
      <c r="C72" s="31"/>
      <c r="D72" s="30"/>
      <c r="E72" s="30"/>
      <c r="F72" s="30"/>
      <c r="G72" s="30"/>
      <c r="H72" s="30"/>
      <c r="I72" s="31"/>
    </row>
    <row r="73" spans="1:9">
      <c r="A73" s="24"/>
      <c r="C73" s="5"/>
      <c r="D73" s="40"/>
      <c r="E73" s="40"/>
      <c r="F73" s="40"/>
      <c r="G73" s="40"/>
      <c r="H73" s="40"/>
      <c r="I73" s="5"/>
    </row>
    <row r="74" spans="1:9">
      <c r="A74" s="28" t="s">
        <v>55</v>
      </c>
      <c r="B74" s="28"/>
      <c r="C74" s="74"/>
      <c r="D74" s="41"/>
      <c r="E74" s="41"/>
      <c r="F74" s="41"/>
      <c r="G74" s="41"/>
      <c r="H74" s="41"/>
      <c r="I74" s="74"/>
    </row>
    <row r="75" spans="1:9">
      <c r="A75" s="24"/>
      <c r="B75" s="29" t="s">
        <v>90</v>
      </c>
      <c r="C75" s="43"/>
      <c r="D75" s="42"/>
      <c r="E75" s="42"/>
      <c r="F75" s="42"/>
      <c r="G75" s="42"/>
      <c r="H75" s="42"/>
      <c r="I75" s="43"/>
    </row>
    <row r="76" spans="1:9">
      <c r="A76" s="24"/>
      <c r="B76" s="38" t="s">
        <v>91</v>
      </c>
      <c r="C76" s="31" t="s">
        <v>92</v>
      </c>
      <c r="D76" s="30">
        <v>80</v>
      </c>
      <c r="E76" s="30">
        <v>80</v>
      </c>
      <c r="F76" s="30">
        <v>80</v>
      </c>
      <c r="G76" s="30">
        <v>80</v>
      </c>
      <c r="H76" s="30">
        <v>80</v>
      </c>
      <c r="I76" s="31" t="s">
        <v>729</v>
      </c>
    </row>
    <row r="77" spans="1:9">
      <c r="A77" s="24"/>
      <c r="B77" s="38" t="s">
        <v>93</v>
      </c>
      <c r="C77" s="31" t="s">
        <v>94</v>
      </c>
      <c r="D77" s="30">
        <v>80</v>
      </c>
      <c r="E77" s="30">
        <v>80</v>
      </c>
      <c r="F77" s="30">
        <v>80</v>
      </c>
      <c r="G77" s="30">
        <v>80</v>
      </c>
      <c r="H77" s="30">
        <v>80</v>
      </c>
      <c r="I77" s="31" t="s">
        <v>729</v>
      </c>
    </row>
    <row r="78" spans="1:9">
      <c r="A78" s="24"/>
      <c r="B78" s="38" t="s">
        <v>95</v>
      </c>
      <c r="C78" s="31" t="s">
        <v>96</v>
      </c>
      <c r="D78" s="30">
        <v>80</v>
      </c>
      <c r="E78" s="30">
        <v>80</v>
      </c>
      <c r="F78" s="30">
        <v>80</v>
      </c>
      <c r="G78" s="30">
        <v>80</v>
      </c>
      <c r="H78" s="30">
        <v>80</v>
      </c>
      <c r="I78" s="31" t="s">
        <v>729</v>
      </c>
    </row>
    <row r="79" spans="1:9">
      <c r="A79" s="24"/>
      <c r="B79" s="38" t="s">
        <v>68</v>
      </c>
      <c r="C79" s="31" t="s">
        <v>97</v>
      </c>
      <c r="D79" s="30">
        <v>80</v>
      </c>
      <c r="E79" s="30">
        <v>80</v>
      </c>
      <c r="F79" s="30">
        <v>80</v>
      </c>
      <c r="G79" s="30">
        <v>80</v>
      </c>
      <c r="H79" s="30">
        <v>80</v>
      </c>
      <c r="I79" s="31" t="s">
        <v>729</v>
      </c>
    </row>
    <row r="80" spans="1:9">
      <c r="A80" s="24"/>
      <c r="B80" s="29" t="s">
        <v>98</v>
      </c>
      <c r="C80" s="43"/>
      <c r="D80" s="42"/>
      <c r="E80" s="42"/>
      <c r="F80" s="42"/>
      <c r="G80" s="42"/>
      <c r="H80" s="42"/>
      <c r="I80" s="43"/>
    </row>
    <row r="81" spans="1:9">
      <c r="A81" s="24"/>
      <c r="B81" s="38" t="s">
        <v>91</v>
      </c>
      <c r="C81" s="31" t="s">
        <v>99</v>
      </c>
      <c r="D81" s="30" t="s">
        <v>730</v>
      </c>
      <c r="E81" s="30" t="s">
        <v>730</v>
      </c>
      <c r="F81" s="30" t="s">
        <v>730</v>
      </c>
      <c r="G81" s="30" t="s">
        <v>730</v>
      </c>
      <c r="H81" s="30" t="s">
        <v>730</v>
      </c>
      <c r="I81" s="31"/>
    </row>
    <row r="82" spans="1:9">
      <c r="A82" s="24"/>
      <c r="B82" s="38" t="s">
        <v>93</v>
      </c>
      <c r="C82" s="31" t="s">
        <v>100</v>
      </c>
      <c r="D82" s="30" t="s">
        <v>730</v>
      </c>
      <c r="E82" s="30" t="s">
        <v>730</v>
      </c>
      <c r="F82" s="30" t="s">
        <v>730</v>
      </c>
      <c r="G82" s="30" t="s">
        <v>730</v>
      </c>
      <c r="H82" s="30" t="s">
        <v>730</v>
      </c>
      <c r="I82" s="31"/>
    </row>
    <row r="83" spans="1:9">
      <c r="A83" s="24"/>
      <c r="B83" s="38" t="s">
        <v>95</v>
      </c>
      <c r="C83" s="31" t="s">
        <v>101</v>
      </c>
      <c r="D83" s="30" t="s">
        <v>730</v>
      </c>
      <c r="E83" s="30" t="s">
        <v>730</v>
      </c>
      <c r="F83" s="30" t="s">
        <v>730</v>
      </c>
      <c r="G83" s="30" t="s">
        <v>730</v>
      </c>
      <c r="H83" s="30" t="s">
        <v>730</v>
      </c>
      <c r="I83" s="31"/>
    </row>
    <row r="84" spans="1:9">
      <c r="A84" s="24"/>
      <c r="B84" s="38" t="s">
        <v>68</v>
      </c>
      <c r="C84" s="31" t="s">
        <v>102</v>
      </c>
      <c r="D84" s="30" t="s">
        <v>730</v>
      </c>
      <c r="E84" s="30" t="s">
        <v>730</v>
      </c>
      <c r="F84" s="30" t="s">
        <v>730</v>
      </c>
      <c r="G84" s="30" t="s">
        <v>730</v>
      </c>
      <c r="H84" s="30" t="s">
        <v>730</v>
      </c>
      <c r="I84" s="31"/>
    </row>
    <row r="85" spans="1:9">
      <c r="A85" s="24"/>
      <c r="B85" s="29" t="s">
        <v>103</v>
      </c>
      <c r="C85" s="43"/>
      <c r="D85" s="42"/>
      <c r="E85" s="42"/>
      <c r="F85" s="42"/>
      <c r="G85" s="42"/>
      <c r="H85" s="42"/>
      <c r="I85" s="43"/>
    </row>
    <row r="86" spans="1:9">
      <c r="A86" s="24"/>
      <c r="B86" s="38" t="s">
        <v>91</v>
      </c>
      <c r="C86" s="31" t="s">
        <v>104</v>
      </c>
      <c r="D86" s="30" t="s">
        <v>730</v>
      </c>
      <c r="E86" s="30" t="s">
        <v>730</v>
      </c>
      <c r="F86" s="30" t="s">
        <v>730</v>
      </c>
      <c r="G86" s="30" t="s">
        <v>730</v>
      </c>
      <c r="H86" s="30" t="s">
        <v>730</v>
      </c>
      <c r="I86" s="31"/>
    </row>
    <row r="87" spans="1:9">
      <c r="A87" s="24"/>
      <c r="B87" s="38" t="s">
        <v>93</v>
      </c>
      <c r="C87" s="31" t="s">
        <v>105</v>
      </c>
      <c r="D87" s="30" t="s">
        <v>730</v>
      </c>
      <c r="E87" s="30" t="s">
        <v>730</v>
      </c>
      <c r="F87" s="30" t="s">
        <v>730</v>
      </c>
      <c r="G87" s="30" t="s">
        <v>730</v>
      </c>
      <c r="H87" s="30" t="s">
        <v>730</v>
      </c>
      <c r="I87" s="31"/>
    </row>
    <row r="88" spans="1:9">
      <c r="A88" s="24"/>
      <c r="B88" s="38" t="s">
        <v>95</v>
      </c>
      <c r="C88" s="31" t="s">
        <v>106</v>
      </c>
      <c r="D88" s="30" t="s">
        <v>730</v>
      </c>
      <c r="E88" s="30" t="s">
        <v>730</v>
      </c>
      <c r="F88" s="30" t="s">
        <v>730</v>
      </c>
      <c r="G88" s="30" t="s">
        <v>730</v>
      </c>
      <c r="H88" s="30" t="s">
        <v>730</v>
      </c>
      <c r="I88" s="31"/>
    </row>
    <row r="89" spans="1:9">
      <c r="A89" s="24"/>
      <c r="B89" s="38" t="s">
        <v>68</v>
      </c>
      <c r="C89" s="31" t="s">
        <v>107</v>
      </c>
      <c r="D89" s="30" t="s">
        <v>730</v>
      </c>
      <c r="E89" s="30" t="s">
        <v>730</v>
      </c>
      <c r="F89" s="30" t="s">
        <v>730</v>
      </c>
      <c r="G89" s="30" t="s">
        <v>730</v>
      </c>
      <c r="H89" s="30" t="s">
        <v>730</v>
      </c>
      <c r="I89" s="31"/>
    </row>
    <row r="90" spans="1:9">
      <c r="A90" s="24"/>
      <c r="C90" s="5"/>
      <c r="D90" s="40"/>
      <c r="E90" s="40"/>
      <c r="F90" s="40"/>
      <c r="G90" s="40"/>
      <c r="H90" s="40"/>
      <c r="I90" s="5"/>
    </row>
    <row r="91" spans="1:9">
      <c r="A91" s="24"/>
      <c r="B91" s="29" t="s">
        <v>69</v>
      </c>
      <c r="C91" s="43"/>
      <c r="D91" s="42"/>
      <c r="E91" s="42"/>
      <c r="F91" s="42"/>
      <c r="G91" s="42"/>
      <c r="H91" s="42"/>
      <c r="I91" s="43"/>
    </row>
    <row r="92" spans="1:9">
      <c r="A92" s="24"/>
      <c r="B92" s="38" t="s">
        <v>70</v>
      </c>
      <c r="C92" s="31"/>
      <c r="D92" s="30"/>
      <c r="E92" s="30"/>
      <c r="F92" s="30"/>
      <c r="G92" s="30"/>
      <c r="H92" s="30"/>
      <c r="I92" s="31"/>
    </row>
    <row r="93" spans="1:9">
      <c r="A93" s="24"/>
      <c r="C93" s="5"/>
      <c r="D93" s="40"/>
      <c r="E93" s="40"/>
      <c r="F93" s="40"/>
      <c r="G93" s="40"/>
      <c r="H93" s="40"/>
      <c r="I93" s="5"/>
    </row>
    <row r="94" spans="1:9">
      <c r="A94" s="24"/>
      <c r="B94" s="29" t="s">
        <v>65</v>
      </c>
      <c r="C94" s="43"/>
      <c r="D94" s="42"/>
      <c r="E94" s="42"/>
      <c r="F94" s="42"/>
      <c r="G94" s="42"/>
      <c r="H94" s="42"/>
      <c r="I94" s="43"/>
    </row>
    <row r="95" spans="1:9">
      <c r="A95" s="24"/>
      <c r="B95" s="38" t="s">
        <v>38</v>
      </c>
      <c r="C95" s="31"/>
      <c r="D95" s="30"/>
      <c r="E95" s="30"/>
      <c r="F95" s="30"/>
      <c r="G95" s="30"/>
      <c r="H95" s="30"/>
      <c r="I95" s="31"/>
    </row>
    <row r="96" spans="1:9">
      <c r="A96" s="24"/>
      <c r="B96" s="38" t="s">
        <v>66</v>
      </c>
      <c r="C96" s="31"/>
      <c r="D96" s="30"/>
      <c r="E96" s="30"/>
      <c r="F96" s="30"/>
      <c r="G96" s="30"/>
      <c r="H96" s="30"/>
      <c r="I96" s="31"/>
    </row>
    <row r="97" spans="1:11">
      <c r="A97" s="24"/>
      <c r="B97" s="38" t="s">
        <v>33</v>
      </c>
      <c r="C97" s="31"/>
      <c r="D97" s="30"/>
      <c r="E97" s="30"/>
      <c r="F97" s="30"/>
      <c r="G97" s="30"/>
      <c r="H97" s="30"/>
      <c r="I97" s="31"/>
    </row>
    <row r="98" spans="1:11">
      <c r="A98" s="24"/>
      <c r="B98" s="38" t="s">
        <v>34</v>
      </c>
      <c r="C98" s="31"/>
      <c r="D98" s="30"/>
      <c r="E98" s="30"/>
      <c r="F98" s="30"/>
      <c r="G98" s="30"/>
      <c r="H98" s="30"/>
      <c r="I98" s="31"/>
    </row>
    <row r="99" spans="1:11">
      <c r="A99" s="24"/>
      <c r="B99" s="38" t="s">
        <v>35</v>
      </c>
      <c r="C99" s="31"/>
      <c r="D99" s="30"/>
      <c r="E99" s="30"/>
      <c r="F99" s="30"/>
      <c r="G99" s="30"/>
      <c r="H99" s="30"/>
      <c r="I99" s="31"/>
    </row>
    <row r="100" spans="1:11">
      <c r="A100" s="24"/>
      <c r="B100" s="38" t="s">
        <v>36</v>
      </c>
      <c r="C100" s="31"/>
      <c r="D100" s="30"/>
      <c r="E100" s="30"/>
      <c r="F100" s="30"/>
      <c r="G100" s="30"/>
      <c r="H100" s="30"/>
      <c r="I100" s="31"/>
    </row>
    <row r="101" spans="1:11">
      <c r="A101" s="24"/>
      <c r="B101" s="38" t="s">
        <v>37</v>
      </c>
      <c r="C101" s="31"/>
      <c r="D101" s="30"/>
      <c r="E101" s="30"/>
      <c r="F101" s="30"/>
      <c r="G101" s="30"/>
      <c r="H101" s="30"/>
      <c r="I101" s="31"/>
    </row>
    <row r="102" spans="1:11">
      <c r="A102" s="24"/>
      <c r="B102" s="38" t="s">
        <v>39</v>
      </c>
      <c r="C102" s="31"/>
      <c r="D102" s="30"/>
      <c r="E102" s="30"/>
      <c r="F102" s="30"/>
      <c r="G102" s="30"/>
      <c r="H102" s="30"/>
      <c r="I102" s="31"/>
    </row>
    <row r="103" spans="1:11">
      <c r="A103" s="24"/>
      <c r="B103" s="38" t="s">
        <v>40</v>
      </c>
      <c r="C103" s="31"/>
      <c r="D103" s="30"/>
      <c r="E103" s="30"/>
      <c r="F103" s="30"/>
      <c r="G103" s="30"/>
      <c r="H103" s="30"/>
      <c r="I103" s="31"/>
    </row>
    <row r="104" spans="1:11">
      <c r="A104" s="24"/>
      <c r="B104" s="38" t="s">
        <v>41</v>
      </c>
      <c r="C104" s="31"/>
      <c r="D104" s="30"/>
      <c r="E104" s="30"/>
      <c r="F104" s="30"/>
      <c r="G104" s="30"/>
      <c r="H104" s="30"/>
      <c r="I104" s="31"/>
    </row>
    <row r="105" spans="1:11">
      <c r="A105" s="24"/>
      <c r="B105" s="38" t="s">
        <v>42</v>
      </c>
      <c r="C105" s="31"/>
      <c r="D105" s="30"/>
      <c r="E105" s="30"/>
      <c r="F105" s="30"/>
      <c r="G105" s="30"/>
      <c r="H105" s="30"/>
      <c r="I105" s="31"/>
    </row>
    <row r="106" spans="1:11">
      <c r="A106" s="24"/>
      <c r="B106" s="38" t="s">
        <v>43</v>
      </c>
      <c r="C106" s="31"/>
      <c r="D106" s="30"/>
      <c r="E106" s="30"/>
      <c r="F106" s="30"/>
      <c r="G106" s="30"/>
      <c r="H106" s="30"/>
      <c r="I106" s="31"/>
    </row>
    <row r="107" spans="1:11">
      <c r="A107" s="24"/>
      <c r="B107" s="38" t="s">
        <v>44</v>
      </c>
      <c r="C107" s="31"/>
      <c r="D107" s="30"/>
      <c r="E107" s="30"/>
      <c r="F107" s="30"/>
      <c r="G107" s="30"/>
      <c r="H107" s="30"/>
      <c r="I107" s="31"/>
    </row>
    <row r="108" spans="1:11">
      <c r="A108" s="24"/>
      <c r="B108" s="38" t="s">
        <v>45</v>
      </c>
      <c r="C108" s="31"/>
      <c r="D108" s="30"/>
      <c r="E108" s="30"/>
      <c r="F108" s="30"/>
      <c r="G108" s="30"/>
      <c r="H108" s="30"/>
      <c r="I108" s="31"/>
    </row>
    <row r="109" spans="1:11">
      <c r="A109" s="24"/>
      <c r="B109" s="24"/>
      <c r="C109" s="24"/>
      <c r="D109" s="39"/>
      <c r="E109" s="39"/>
      <c r="F109" s="39"/>
      <c r="G109" s="39"/>
      <c r="H109" s="39"/>
      <c r="I109" s="24"/>
      <c r="J109" s="24"/>
      <c r="K109" s="24"/>
    </row>
    <row r="110" spans="1:11">
      <c r="A110" s="28" t="s">
        <v>54</v>
      </c>
      <c r="B110" s="28"/>
      <c r="C110" s="74"/>
      <c r="D110" s="41"/>
      <c r="E110" s="41"/>
      <c r="F110" s="41"/>
      <c r="G110" s="41"/>
      <c r="H110" s="41"/>
      <c r="I110" s="74"/>
    </row>
    <row r="111" spans="1:11">
      <c r="A111" s="24"/>
      <c r="B111" s="29" t="s">
        <v>76</v>
      </c>
      <c r="C111" s="43"/>
      <c r="D111" s="42"/>
      <c r="E111" s="42"/>
      <c r="F111" s="42"/>
      <c r="G111" s="42"/>
      <c r="H111" s="42"/>
      <c r="I111" s="43"/>
    </row>
    <row r="112" spans="1:11">
      <c r="A112" s="24"/>
      <c r="B112" s="38" t="s">
        <v>731</v>
      </c>
      <c r="C112" s="31" t="s">
        <v>605</v>
      </c>
      <c r="D112" s="30">
        <f>29</f>
        <v>29</v>
      </c>
      <c r="E112" s="30">
        <f>D112*0.9</f>
        <v>26.1</v>
      </c>
      <c r="F112" s="30">
        <f>E112</f>
        <v>26.1</v>
      </c>
      <c r="G112" s="30">
        <f>E112</f>
        <v>26.1</v>
      </c>
      <c r="H112" s="30">
        <f>F112</f>
        <v>26.1</v>
      </c>
      <c r="I112" s="120" t="s">
        <v>732</v>
      </c>
    </row>
    <row r="113" spans="1:11">
      <c r="A113" s="24"/>
      <c r="B113" s="38" t="s">
        <v>733</v>
      </c>
      <c r="C113" s="31" t="s">
        <v>734</v>
      </c>
      <c r="D113" s="30">
        <f>69</f>
        <v>69</v>
      </c>
      <c r="E113" s="30">
        <f>D113*0.9</f>
        <v>62.1</v>
      </c>
      <c r="F113" s="30">
        <f>E113</f>
        <v>62.1</v>
      </c>
      <c r="G113" s="30">
        <f>E113</f>
        <v>62.1</v>
      </c>
      <c r="H113" s="30">
        <f>F113</f>
        <v>62.1</v>
      </c>
      <c r="I113" s="121"/>
    </row>
    <row r="114" spans="1:11">
      <c r="A114" s="24"/>
      <c r="B114" s="24"/>
      <c r="C114" s="24"/>
      <c r="D114" s="39"/>
      <c r="E114" s="39"/>
      <c r="F114" s="39"/>
      <c r="G114" s="39"/>
      <c r="H114" s="39"/>
      <c r="I114" s="121"/>
      <c r="J114" s="24"/>
      <c r="K114" s="24"/>
    </row>
    <row r="115" spans="1:11">
      <c r="A115" s="24"/>
      <c r="B115" s="29" t="s">
        <v>77</v>
      </c>
      <c r="C115" s="43"/>
      <c r="D115" s="42"/>
      <c r="E115" s="42"/>
      <c r="F115" s="42"/>
      <c r="G115" s="42"/>
      <c r="H115" s="42"/>
      <c r="I115" s="121"/>
    </row>
    <row r="116" spans="1:11">
      <c r="A116" s="24"/>
      <c r="B116" s="38" t="s">
        <v>735</v>
      </c>
      <c r="C116" s="31" t="s">
        <v>736</v>
      </c>
      <c r="D116" s="30">
        <f>69</f>
        <v>69</v>
      </c>
      <c r="E116" s="30">
        <f>D116*0.9</f>
        <v>62.1</v>
      </c>
      <c r="F116" s="30">
        <f>E116</f>
        <v>62.1</v>
      </c>
      <c r="G116" s="30">
        <f>E116</f>
        <v>62.1</v>
      </c>
      <c r="H116" s="30">
        <f>F116</f>
        <v>62.1</v>
      </c>
      <c r="I116" s="121"/>
    </row>
    <row r="117" spans="1:11">
      <c r="A117" s="24"/>
      <c r="B117" s="24"/>
      <c r="C117" s="24"/>
      <c r="D117" s="39"/>
      <c r="E117" s="39"/>
      <c r="F117" s="39"/>
      <c r="G117" s="39"/>
      <c r="H117" s="39"/>
      <c r="I117" s="121"/>
      <c r="J117" s="24"/>
      <c r="K117" s="24"/>
    </row>
    <row r="118" spans="1:11">
      <c r="A118" s="24"/>
      <c r="B118" s="29" t="s">
        <v>74</v>
      </c>
      <c r="C118" s="43"/>
      <c r="D118" s="42"/>
      <c r="E118" s="42"/>
      <c r="F118" s="42"/>
      <c r="G118" s="42"/>
      <c r="H118" s="42"/>
      <c r="I118" s="121"/>
    </row>
    <row r="119" spans="1:11">
      <c r="B119" s="38" t="s">
        <v>737</v>
      </c>
      <c r="C119" s="31" t="s">
        <v>738</v>
      </c>
      <c r="D119" s="30">
        <f>89</f>
        <v>89</v>
      </c>
      <c r="E119" s="30">
        <f t="shared" ref="E119:E128" si="6">D119*0.9</f>
        <v>80.100000000000009</v>
      </c>
      <c r="F119" s="30">
        <f t="shared" ref="F119:F128" si="7">E119</f>
        <v>80.100000000000009</v>
      </c>
      <c r="G119" s="30">
        <f t="shared" ref="G119:H128" si="8">E119</f>
        <v>80.100000000000009</v>
      </c>
      <c r="H119" s="30">
        <f t="shared" si="8"/>
        <v>80.100000000000009</v>
      </c>
      <c r="I119" s="121"/>
    </row>
    <row r="120" spans="1:11">
      <c r="B120" s="38" t="s">
        <v>737</v>
      </c>
      <c r="C120" s="31" t="s">
        <v>739</v>
      </c>
      <c r="D120" s="30">
        <f>119</f>
        <v>119</v>
      </c>
      <c r="E120" s="30">
        <f t="shared" si="6"/>
        <v>107.10000000000001</v>
      </c>
      <c r="F120" s="30">
        <f t="shared" si="7"/>
        <v>107.10000000000001</v>
      </c>
      <c r="G120" s="30">
        <f t="shared" si="8"/>
        <v>107.10000000000001</v>
      </c>
      <c r="H120" s="30">
        <f t="shared" si="8"/>
        <v>107.10000000000001</v>
      </c>
      <c r="I120" s="121"/>
    </row>
    <row r="121" spans="1:11">
      <c r="B121" s="38" t="s">
        <v>740</v>
      </c>
      <c r="C121" s="31" t="s">
        <v>741</v>
      </c>
      <c r="D121" s="30">
        <f>149</f>
        <v>149</v>
      </c>
      <c r="E121" s="30">
        <f t="shared" si="6"/>
        <v>134.1</v>
      </c>
      <c r="F121" s="30">
        <f t="shared" si="7"/>
        <v>134.1</v>
      </c>
      <c r="G121" s="30">
        <f t="shared" si="8"/>
        <v>134.1</v>
      </c>
      <c r="H121" s="30">
        <f t="shared" si="8"/>
        <v>134.1</v>
      </c>
      <c r="I121" s="121"/>
    </row>
    <row r="122" spans="1:11">
      <c r="B122" s="38" t="s">
        <v>740</v>
      </c>
      <c r="C122" s="31" t="s">
        <v>742</v>
      </c>
      <c r="D122" s="30">
        <f>289</f>
        <v>289</v>
      </c>
      <c r="E122" s="30">
        <f t="shared" si="6"/>
        <v>260.10000000000002</v>
      </c>
      <c r="F122" s="30">
        <f t="shared" si="7"/>
        <v>260.10000000000002</v>
      </c>
      <c r="G122" s="30">
        <f t="shared" si="8"/>
        <v>260.10000000000002</v>
      </c>
      <c r="H122" s="30">
        <f t="shared" si="8"/>
        <v>260.10000000000002</v>
      </c>
      <c r="I122" s="121"/>
    </row>
    <row r="123" spans="1:11">
      <c r="B123" s="38" t="s">
        <v>743</v>
      </c>
      <c r="C123" s="31" t="s">
        <v>744</v>
      </c>
      <c r="D123" s="30">
        <f>129</f>
        <v>129</v>
      </c>
      <c r="E123" s="30">
        <f t="shared" si="6"/>
        <v>116.10000000000001</v>
      </c>
      <c r="F123" s="30">
        <f t="shared" si="7"/>
        <v>116.10000000000001</v>
      </c>
      <c r="G123" s="30">
        <f t="shared" si="8"/>
        <v>116.10000000000001</v>
      </c>
      <c r="H123" s="30">
        <f t="shared" si="8"/>
        <v>116.10000000000001</v>
      </c>
      <c r="I123" s="121"/>
    </row>
    <row r="124" spans="1:11">
      <c r="B124" s="38" t="s">
        <v>743</v>
      </c>
      <c r="C124" s="31" t="s">
        <v>745</v>
      </c>
      <c r="D124" s="30">
        <f>169</f>
        <v>169</v>
      </c>
      <c r="E124" s="30">
        <f t="shared" si="6"/>
        <v>152.1</v>
      </c>
      <c r="F124" s="30">
        <f t="shared" si="7"/>
        <v>152.1</v>
      </c>
      <c r="G124" s="30">
        <f t="shared" si="8"/>
        <v>152.1</v>
      </c>
      <c r="H124" s="30">
        <f t="shared" si="8"/>
        <v>152.1</v>
      </c>
      <c r="I124" s="121"/>
    </row>
    <row r="125" spans="1:11">
      <c r="B125" s="38" t="s">
        <v>746</v>
      </c>
      <c r="C125" s="31" t="s">
        <v>747</v>
      </c>
      <c r="D125" s="30">
        <f>169</f>
        <v>169</v>
      </c>
      <c r="E125" s="30">
        <f t="shared" si="6"/>
        <v>152.1</v>
      </c>
      <c r="F125" s="30">
        <f t="shared" si="7"/>
        <v>152.1</v>
      </c>
      <c r="G125" s="30">
        <f t="shared" si="8"/>
        <v>152.1</v>
      </c>
      <c r="H125" s="30">
        <f t="shared" si="8"/>
        <v>152.1</v>
      </c>
      <c r="I125" s="121"/>
    </row>
    <row r="126" spans="1:11">
      <c r="B126" s="38" t="s">
        <v>746</v>
      </c>
      <c r="C126" s="31" t="s">
        <v>748</v>
      </c>
      <c r="D126" s="30">
        <f>169</f>
        <v>169</v>
      </c>
      <c r="E126" s="30">
        <f t="shared" si="6"/>
        <v>152.1</v>
      </c>
      <c r="F126" s="30">
        <f t="shared" si="7"/>
        <v>152.1</v>
      </c>
      <c r="G126" s="30">
        <f t="shared" si="8"/>
        <v>152.1</v>
      </c>
      <c r="H126" s="30">
        <f t="shared" si="8"/>
        <v>152.1</v>
      </c>
      <c r="I126" s="121"/>
    </row>
    <row r="127" spans="1:11">
      <c r="B127" s="38" t="s">
        <v>749</v>
      </c>
      <c r="C127" s="31" t="s">
        <v>750</v>
      </c>
      <c r="D127" s="30">
        <f>259</f>
        <v>259</v>
      </c>
      <c r="E127" s="30">
        <f t="shared" si="6"/>
        <v>233.1</v>
      </c>
      <c r="F127" s="30">
        <f t="shared" si="7"/>
        <v>233.1</v>
      </c>
      <c r="G127" s="30">
        <f t="shared" si="8"/>
        <v>233.1</v>
      </c>
      <c r="H127" s="30">
        <f t="shared" si="8"/>
        <v>233.1</v>
      </c>
      <c r="I127" s="121"/>
    </row>
    <row r="128" spans="1:11">
      <c r="B128" s="38" t="s">
        <v>751</v>
      </c>
      <c r="C128" s="31" t="s">
        <v>752</v>
      </c>
      <c r="D128" s="30">
        <f>249</f>
        <v>249</v>
      </c>
      <c r="E128" s="30">
        <f t="shared" si="6"/>
        <v>224.1</v>
      </c>
      <c r="F128" s="30">
        <f t="shared" si="7"/>
        <v>224.1</v>
      </c>
      <c r="G128" s="30">
        <f t="shared" si="8"/>
        <v>224.1</v>
      </c>
      <c r="H128" s="30">
        <f t="shared" si="8"/>
        <v>224.1</v>
      </c>
      <c r="I128" s="121"/>
    </row>
    <row r="129" spans="1:11">
      <c r="A129" s="24"/>
      <c r="B129" s="24"/>
      <c r="C129" s="24"/>
      <c r="D129" s="39"/>
      <c r="E129" s="39"/>
      <c r="F129" s="39"/>
      <c r="G129" s="39"/>
      <c r="H129" s="39"/>
      <c r="I129" s="121"/>
      <c r="J129" s="24"/>
      <c r="K129" s="24"/>
    </row>
    <row r="130" spans="1:11">
      <c r="A130" s="24"/>
      <c r="B130" s="29" t="s">
        <v>75</v>
      </c>
      <c r="C130" s="43"/>
      <c r="D130" s="42"/>
      <c r="E130" s="42"/>
      <c r="F130" s="42"/>
      <c r="G130" s="42"/>
      <c r="H130" s="42"/>
      <c r="I130" s="121"/>
    </row>
    <row r="131" spans="1:11">
      <c r="B131" s="38" t="s">
        <v>753</v>
      </c>
      <c r="C131" s="31" t="s">
        <v>754</v>
      </c>
      <c r="D131" s="30">
        <f>349</f>
        <v>349</v>
      </c>
      <c r="E131" s="30">
        <f t="shared" ref="E131:E138" si="9">D131*0.9</f>
        <v>314.10000000000002</v>
      </c>
      <c r="F131" s="30">
        <f t="shared" ref="F131:F141" si="10">E131</f>
        <v>314.10000000000002</v>
      </c>
      <c r="G131" s="30">
        <f t="shared" ref="G131:H141" si="11">E131</f>
        <v>314.10000000000002</v>
      </c>
      <c r="H131" s="30">
        <f t="shared" si="11"/>
        <v>314.10000000000002</v>
      </c>
      <c r="I131" s="121"/>
    </row>
    <row r="132" spans="1:11">
      <c r="B132" s="38" t="s">
        <v>753</v>
      </c>
      <c r="C132" s="31" t="s">
        <v>755</v>
      </c>
      <c r="D132" s="30">
        <f>379</f>
        <v>379</v>
      </c>
      <c r="E132" s="30">
        <f t="shared" si="9"/>
        <v>341.1</v>
      </c>
      <c r="F132" s="30">
        <f t="shared" si="10"/>
        <v>341.1</v>
      </c>
      <c r="G132" s="30">
        <f t="shared" si="11"/>
        <v>341.1</v>
      </c>
      <c r="H132" s="30">
        <f t="shared" si="11"/>
        <v>341.1</v>
      </c>
      <c r="I132" s="121"/>
    </row>
    <row r="133" spans="1:11">
      <c r="B133" s="38" t="s">
        <v>753</v>
      </c>
      <c r="C133" s="31" t="s">
        <v>756</v>
      </c>
      <c r="D133" s="30">
        <f>409</f>
        <v>409</v>
      </c>
      <c r="E133" s="30">
        <f t="shared" si="9"/>
        <v>368.1</v>
      </c>
      <c r="F133" s="30">
        <f t="shared" si="10"/>
        <v>368.1</v>
      </c>
      <c r="G133" s="30">
        <f t="shared" si="11"/>
        <v>368.1</v>
      </c>
      <c r="H133" s="30">
        <f t="shared" si="11"/>
        <v>368.1</v>
      </c>
      <c r="I133" s="121"/>
    </row>
    <row r="134" spans="1:11">
      <c r="B134" s="38" t="s">
        <v>757</v>
      </c>
      <c r="C134" s="31" t="s">
        <v>758</v>
      </c>
      <c r="D134" s="30">
        <f>379</f>
        <v>379</v>
      </c>
      <c r="E134" s="30">
        <f t="shared" si="9"/>
        <v>341.1</v>
      </c>
      <c r="F134" s="30">
        <f t="shared" si="10"/>
        <v>341.1</v>
      </c>
      <c r="G134" s="30">
        <f t="shared" si="11"/>
        <v>341.1</v>
      </c>
      <c r="H134" s="30">
        <f t="shared" si="11"/>
        <v>341.1</v>
      </c>
      <c r="I134" s="121"/>
    </row>
    <row r="135" spans="1:11">
      <c r="B135" s="38" t="s">
        <v>757</v>
      </c>
      <c r="C135" s="31" t="s">
        <v>759</v>
      </c>
      <c r="D135" s="30">
        <f>499</f>
        <v>499</v>
      </c>
      <c r="E135" s="30">
        <f t="shared" si="9"/>
        <v>449.1</v>
      </c>
      <c r="F135" s="30">
        <f t="shared" si="10"/>
        <v>449.1</v>
      </c>
      <c r="G135" s="30">
        <f t="shared" si="11"/>
        <v>449.1</v>
      </c>
      <c r="H135" s="30">
        <f t="shared" si="11"/>
        <v>449.1</v>
      </c>
      <c r="I135" s="121"/>
    </row>
    <row r="136" spans="1:11">
      <c r="B136" s="38" t="s">
        <v>760</v>
      </c>
      <c r="C136" s="31" t="s">
        <v>761</v>
      </c>
      <c r="D136" s="30">
        <f>809</f>
        <v>809</v>
      </c>
      <c r="E136" s="30">
        <f t="shared" si="9"/>
        <v>728.1</v>
      </c>
      <c r="F136" s="30">
        <f t="shared" si="10"/>
        <v>728.1</v>
      </c>
      <c r="G136" s="30">
        <f t="shared" si="11"/>
        <v>728.1</v>
      </c>
      <c r="H136" s="30">
        <f t="shared" si="11"/>
        <v>728.1</v>
      </c>
      <c r="I136" s="121"/>
    </row>
    <row r="137" spans="1:11">
      <c r="B137" s="38" t="s">
        <v>762</v>
      </c>
      <c r="C137" s="31" t="s">
        <v>763</v>
      </c>
      <c r="D137" s="30">
        <f>889</f>
        <v>889</v>
      </c>
      <c r="E137" s="30">
        <f t="shared" si="9"/>
        <v>800.1</v>
      </c>
      <c r="F137" s="30">
        <f t="shared" si="10"/>
        <v>800.1</v>
      </c>
      <c r="G137" s="30">
        <f t="shared" si="11"/>
        <v>800.1</v>
      </c>
      <c r="H137" s="30">
        <f t="shared" si="11"/>
        <v>800.1</v>
      </c>
      <c r="I137" s="121"/>
    </row>
    <row r="138" spans="1:11">
      <c r="B138" s="38" t="s">
        <v>762</v>
      </c>
      <c r="C138" s="31" t="s">
        <v>764</v>
      </c>
      <c r="D138" s="30">
        <f>969</f>
        <v>969</v>
      </c>
      <c r="E138" s="30">
        <f t="shared" si="9"/>
        <v>872.1</v>
      </c>
      <c r="F138" s="30">
        <f t="shared" si="10"/>
        <v>872.1</v>
      </c>
      <c r="G138" s="30">
        <f t="shared" si="11"/>
        <v>872.1</v>
      </c>
      <c r="H138" s="30">
        <f t="shared" si="11"/>
        <v>872.1</v>
      </c>
      <c r="I138" s="121"/>
    </row>
    <row r="139" spans="1:11">
      <c r="B139" s="38" t="s">
        <v>765</v>
      </c>
      <c r="C139" s="31" t="s">
        <v>766</v>
      </c>
      <c r="D139" s="30">
        <f>1899</f>
        <v>1899</v>
      </c>
      <c r="E139" s="30">
        <f>D139*1.085</f>
        <v>2060.415</v>
      </c>
      <c r="F139" s="30">
        <f t="shared" si="10"/>
        <v>2060.415</v>
      </c>
      <c r="G139" s="30">
        <f t="shared" si="11"/>
        <v>2060.415</v>
      </c>
      <c r="H139" s="30">
        <f t="shared" si="11"/>
        <v>2060.415</v>
      </c>
      <c r="I139" s="121"/>
    </row>
    <row r="140" spans="1:11">
      <c r="B140" s="38" t="s">
        <v>765</v>
      </c>
      <c r="C140" s="31" t="s">
        <v>767</v>
      </c>
      <c r="D140" s="30">
        <f>1479</f>
        <v>1479</v>
      </c>
      <c r="E140" s="30">
        <f>D140*0.9</f>
        <v>1331.1000000000001</v>
      </c>
      <c r="F140" s="30">
        <f t="shared" si="10"/>
        <v>1331.1000000000001</v>
      </c>
      <c r="G140" s="30">
        <f t="shared" si="11"/>
        <v>1331.1000000000001</v>
      </c>
      <c r="H140" s="30">
        <f t="shared" si="11"/>
        <v>1331.1000000000001</v>
      </c>
      <c r="I140" s="121"/>
    </row>
    <row r="141" spans="1:11">
      <c r="B141" s="38" t="s">
        <v>768</v>
      </c>
      <c r="C141" s="31" t="s">
        <v>769</v>
      </c>
      <c r="D141" s="30">
        <f>569</f>
        <v>569</v>
      </c>
      <c r="E141" s="30">
        <f>D141*0.9</f>
        <v>512.1</v>
      </c>
      <c r="F141" s="30">
        <f t="shared" si="10"/>
        <v>512.1</v>
      </c>
      <c r="G141" s="30">
        <f t="shared" si="11"/>
        <v>512.1</v>
      </c>
      <c r="H141" s="30">
        <f t="shared" si="11"/>
        <v>512.1</v>
      </c>
      <c r="I141" s="121"/>
    </row>
    <row r="142" spans="1:11">
      <c r="A142" s="24"/>
      <c r="B142" s="24"/>
      <c r="C142" s="24"/>
      <c r="D142" s="39"/>
      <c r="E142" s="39"/>
      <c r="F142" s="39"/>
      <c r="G142" s="39"/>
      <c r="H142" s="39"/>
      <c r="I142" s="121"/>
      <c r="J142" s="24"/>
      <c r="K142" s="24"/>
    </row>
    <row r="143" spans="1:11">
      <c r="A143" s="24"/>
      <c r="B143" s="29" t="s">
        <v>73</v>
      </c>
      <c r="C143" s="43"/>
      <c r="D143" s="42"/>
      <c r="E143" s="42"/>
      <c r="F143" s="42"/>
      <c r="G143" s="42"/>
      <c r="H143" s="42"/>
      <c r="I143" s="121"/>
    </row>
    <row r="144" spans="1:11">
      <c r="B144" s="38" t="s">
        <v>770</v>
      </c>
      <c r="C144" s="31" t="s">
        <v>771</v>
      </c>
      <c r="D144" s="30">
        <f>289</f>
        <v>289</v>
      </c>
      <c r="E144" s="30">
        <f>D144*0.9</f>
        <v>260.10000000000002</v>
      </c>
      <c r="F144" s="30">
        <f>E144</f>
        <v>260.10000000000002</v>
      </c>
      <c r="G144" s="30">
        <f>E144</f>
        <v>260.10000000000002</v>
      </c>
      <c r="H144" s="30">
        <f>F144</f>
        <v>260.10000000000002</v>
      </c>
      <c r="I144" s="121"/>
    </row>
    <row r="145" spans="1:9">
      <c r="B145" s="38" t="s">
        <v>772</v>
      </c>
      <c r="C145" s="31" t="s">
        <v>773</v>
      </c>
      <c r="D145" s="30">
        <f>229</f>
        <v>229</v>
      </c>
      <c r="E145" s="30">
        <f>D145*0.9</f>
        <v>206.1</v>
      </c>
      <c r="F145" s="30">
        <f>E145</f>
        <v>206.1</v>
      </c>
      <c r="G145" s="30">
        <f>E145</f>
        <v>206.1</v>
      </c>
      <c r="H145" s="30">
        <f>F145</f>
        <v>206.1</v>
      </c>
      <c r="I145" s="121"/>
    </row>
    <row r="146" spans="1:9">
      <c r="B146" s="24"/>
      <c r="C146" s="24"/>
      <c r="D146" s="39"/>
      <c r="E146" s="39"/>
      <c r="F146" s="39"/>
      <c r="G146" s="39"/>
      <c r="H146" s="39"/>
      <c r="I146" s="121"/>
    </row>
    <row r="147" spans="1:9">
      <c r="A147" s="24"/>
      <c r="B147" s="29" t="s">
        <v>78</v>
      </c>
      <c r="C147" s="43"/>
      <c r="D147" s="42"/>
      <c r="E147" s="42"/>
      <c r="F147" s="42"/>
      <c r="G147" s="42"/>
      <c r="H147" s="42"/>
      <c r="I147" s="121"/>
    </row>
    <row r="148" spans="1:9">
      <c r="B148" s="38" t="s">
        <v>774</v>
      </c>
      <c r="C148" s="31" t="s">
        <v>775</v>
      </c>
      <c r="D148" s="30">
        <f>529</f>
        <v>529</v>
      </c>
      <c r="E148" s="30">
        <f>D148*0.9</f>
        <v>476.1</v>
      </c>
      <c r="F148" s="30">
        <f>E148</f>
        <v>476.1</v>
      </c>
      <c r="G148" s="30">
        <f>E148</f>
        <v>476.1</v>
      </c>
      <c r="H148" s="30">
        <f>F148</f>
        <v>476.1</v>
      </c>
      <c r="I148" s="121"/>
    </row>
    <row r="149" spans="1:9">
      <c r="I149" s="121"/>
    </row>
    <row r="150" spans="1:9">
      <c r="A150" s="24"/>
      <c r="B150" s="29" t="s">
        <v>79</v>
      </c>
      <c r="C150" s="43"/>
      <c r="D150" s="42"/>
      <c r="E150" s="42"/>
      <c r="F150" s="42"/>
      <c r="G150" s="42"/>
      <c r="H150" s="42"/>
      <c r="I150" s="121"/>
    </row>
    <row r="151" spans="1:9">
      <c r="B151" s="38" t="s">
        <v>776</v>
      </c>
      <c r="C151" s="31" t="s">
        <v>777</v>
      </c>
      <c r="D151" s="30">
        <f>79</f>
        <v>79</v>
      </c>
      <c r="E151" s="30">
        <f>D151*0.9</f>
        <v>71.100000000000009</v>
      </c>
      <c r="F151" s="30">
        <f>E151</f>
        <v>71.100000000000009</v>
      </c>
      <c r="G151" s="30">
        <f>E151</f>
        <v>71.100000000000009</v>
      </c>
      <c r="H151" s="30">
        <f>F151</f>
        <v>71.100000000000009</v>
      </c>
      <c r="I151" s="122"/>
    </row>
    <row r="153" spans="1:9">
      <c r="B153" s="29" t="s">
        <v>80</v>
      </c>
      <c r="C153" s="43"/>
      <c r="D153" s="42"/>
      <c r="E153" s="42"/>
      <c r="F153" s="42"/>
      <c r="G153" s="42"/>
      <c r="H153" s="42"/>
      <c r="I153" s="43"/>
    </row>
    <row r="154" spans="1:9">
      <c r="B154" s="38" t="s">
        <v>778</v>
      </c>
      <c r="C154" s="31" t="s">
        <v>779</v>
      </c>
      <c r="D154" s="30">
        <f>19.9/1.085</f>
        <v>18.341013824884794</v>
      </c>
      <c r="E154" s="30">
        <f t="shared" ref="E154:E217" si="12">D154*0.7</f>
        <v>12.838709677419354</v>
      </c>
      <c r="F154" s="30">
        <f t="shared" ref="F154:F217" si="13">E154</f>
        <v>12.838709677419354</v>
      </c>
      <c r="G154" s="30">
        <f t="shared" ref="G154:H185" si="14">E154</f>
        <v>12.838709677419354</v>
      </c>
      <c r="H154" s="30">
        <f t="shared" si="14"/>
        <v>12.838709677419354</v>
      </c>
      <c r="I154" s="31"/>
    </row>
    <row r="155" spans="1:9">
      <c r="B155" s="38" t="s">
        <v>778</v>
      </c>
      <c r="C155" s="31" t="s">
        <v>780</v>
      </c>
      <c r="D155" s="30">
        <f>14.9/1.085</f>
        <v>13.732718894009217</v>
      </c>
      <c r="E155" s="30">
        <f t="shared" si="12"/>
        <v>9.612903225806452</v>
      </c>
      <c r="F155" s="30">
        <f t="shared" si="13"/>
        <v>9.612903225806452</v>
      </c>
      <c r="G155" s="30">
        <f t="shared" si="14"/>
        <v>9.612903225806452</v>
      </c>
      <c r="H155" s="30">
        <f t="shared" si="14"/>
        <v>9.612903225806452</v>
      </c>
      <c r="I155" s="31"/>
    </row>
    <row r="156" spans="1:9">
      <c r="B156" s="38" t="s">
        <v>778</v>
      </c>
      <c r="C156" s="31" t="s">
        <v>781</v>
      </c>
      <c r="D156" s="30">
        <f>14.9/1.085</f>
        <v>13.732718894009217</v>
      </c>
      <c r="E156" s="30">
        <f t="shared" si="12"/>
        <v>9.612903225806452</v>
      </c>
      <c r="F156" s="30">
        <f t="shared" si="13"/>
        <v>9.612903225806452</v>
      </c>
      <c r="G156" s="30">
        <f t="shared" si="14"/>
        <v>9.612903225806452</v>
      </c>
      <c r="H156" s="30">
        <f t="shared" si="14"/>
        <v>9.612903225806452</v>
      </c>
      <c r="I156" s="31"/>
    </row>
    <row r="157" spans="1:9">
      <c r="B157" s="38" t="s">
        <v>778</v>
      </c>
      <c r="C157" s="31" t="s">
        <v>782</v>
      </c>
      <c r="D157" s="30">
        <f>29.9/1.085</f>
        <v>27.557603686635943</v>
      </c>
      <c r="E157" s="30">
        <f t="shared" si="12"/>
        <v>19.29032258064516</v>
      </c>
      <c r="F157" s="30">
        <f t="shared" si="13"/>
        <v>19.29032258064516</v>
      </c>
      <c r="G157" s="30">
        <f t="shared" si="14"/>
        <v>19.29032258064516</v>
      </c>
      <c r="H157" s="30">
        <f t="shared" si="14"/>
        <v>19.29032258064516</v>
      </c>
      <c r="I157" s="31"/>
    </row>
    <row r="158" spans="1:9" ht="28.8">
      <c r="B158" s="38" t="s">
        <v>778</v>
      </c>
      <c r="C158" s="75" t="s">
        <v>783</v>
      </c>
      <c r="D158" s="30">
        <f>29.9/1.085</f>
        <v>27.557603686635943</v>
      </c>
      <c r="E158" s="30">
        <f t="shared" si="12"/>
        <v>19.29032258064516</v>
      </c>
      <c r="F158" s="30">
        <f t="shared" si="13"/>
        <v>19.29032258064516</v>
      </c>
      <c r="G158" s="30">
        <f t="shared" si="14"/>
        <v>19.29032258064516</v>
      </c>
      <c r="H158" s="30">
        <f t="shared" si="14"/>
        <v>19.29032258064516</v>
      </c>
      <c r="I158" s="31"/>
    </row>
    <row r="159" spans="1:9" ht="28.8">
      <c r="B159" s="38" t="s">
        <v>778</v>
      </c>
      <c r="C159" s="75" t="s">
        <v>784</v>
      </c>
      <c r="D159" s="30">
        <f>79.9/1.085</f>
        <v>73.640552995391715</v>
      </c>
      <c r="E159" s="30">
        <f t="shared" si="12"/>
        <v>51.548387096774199</v>
      </c>
      <c r="F159" s="30">
        <f t="shared" si="13"/>
        <v>51.548387096774199</v>
      </c>
      <c r="G159" s="30">
        <f t="shared" si="14"/>
        <v>51.548387096774199</v>
      </c>
      <c r="H159" s="30">
        <f t="shared" si="14"/>
        <v>51.548387096774199</v>
      </c>
      <c r="I159" s="31"/>
    </row>
    <row r="160" spans="1:9">
      <c r="B160" s="38" t="s">
        <v>785</v>
      </c>
      <c r="C160" s="31" t="s">
        <v>786</v>
      </c>
      <c r="D160" s="30">
        <f>19.9/1.085</f>
        <v>18.341013824884794</v>
      </c>
      <c r="E160" s="30">
        <f t="shared" si="12"/>
        <v>12.838709677419354</v>
      </c>
      <c r="F160" s="30">
        <f t="shared" si="13"/>
        <v>12.838709677419354</v>
      </c>
      <c r="G160" s="30">
        <f t="shared" si="14"/>
        <v>12.838709677419354</v>
      </c>
      <c r="H160" s="30">
        <f t="shared" si="14"/>
        <v>12.838709677419354</v>
      </c>
      <c r="I160" s="31"/>
    </row>
    <row r="161" spans="2:9" ht="28.8">
      <c r="B161" s="38" t="s">
        <v>785</v>
      </c>
      <c r="C161" s="75" t="s">
        <v>787</v>
      </c>
      <c r="D161" s="30">
        <f>19.9/1.085</f>
        <v>18.341013824884794</v>
      </c>
      <c r="E161" s="30">
        <f t="shared" si="12"/>
        <v>12.838709677419354</v>
      </c>
      <c r="F161" s="30">
        <f t="shared" si="13"/>
        <v>12.838709677419354</v>
      </c>
      <c r="G161" s="30">
        <f t="shared" si="14"/>
        <v>12.838709677419354</v>
      </c>
      <c r="H161" s="30">
        <f t="shared" si="14"/>
        <v>12.838709677419354</v>
      </c>
      <c r="I161" s="31"/>
    </row>
    <row r="162" spans="2:9">
      <c r="B162" s="38" t="s">
        <v>785</v>
      </c>
      <c r="C162" s="31" t="s">
        <v>788</v>
      </c>
      <c r="D162" s="30">
        <f>24.9/1.085</f>
        <v>22.949308755760367</v>
      </c>
      <c r="E162" s="30">
        <f t="shared" si="12"/>
        <v>16.064516129032256</v>
      </c>
      <c r="F162" s="30">
        <f t="shared" si="13"/>
        <v>16.064516129032256</v>
      </c>
      <c r="G162" s="30">
        <f t="shared" si="14"/>
        <v>16.064516129032256</v>
      </c>
      <c r="H162" s="30">
        <f t="shared" si="14"/>
        <v>16.064516129032256</v>
      </c>
      <c r="I162" s="31"/>
    </row>
    <row r="163" spans="2:9">
      <c r="B163" s="38" t="s">
        <v>785</v>
      </c>
      <c r="C163" s="31" t="s">
        <v>789</v>
      </c>
      <c r="D163" s="30">
        <f>24.9/1.085</f>
        <v>22.949308755760367</v>
      </c>
      <c r="E163" s="30">
        <f t="shared" si="12"/>
        <v>16.064516129032256</v>
      </c>
      <c r="F163" s="30">
        <f t="shared" si="13"/>
        <v>16.064516129032256</v>
      </c>
      <c r="G163" s="30">
        <f t="shared" si="14"/>
        <v>16.064516129032256</v>
      </c>
      <c r="H163" s="30">
        <f t="shared" si="14"/>
        <v>16.064516129032256</v>
      </c>
      <c r="I163" s="31"/>
    </row>
    <row r="164" spans="2:9">
      <c r="B164" s="38" t="s">
        <v>790</v>
      </c>
      <c r="C164" s="31" t="s">
        <v>791</v>
      </c>
      <c r="D164" s="30">
        <f>14.9/1.085</f>
        <v>13.732718894009217</v>
      </c>
      <c r="E164" s="30">
        <f t="shared" si="12"/>
        <v>9.612903225806452</v>
      </c>
      <c r="F164" s="30">
        <f t="shared" si="13"/>
        <v>9.612903225806452</v>
      </c>
      <c r="G164" s="30">
        <f t="shared" si="14"/>
        <v>9.612903225806452</v>
      </c>
      <c r="H164" s="30">
        <f t="shared" si="14"/>
        <v>9.612903225806452</v>
      </c>
      <c r="I164" s="31"/>
    </row>
    <row r="165" spans="2:9">
      <c r="B165" s="38" t="s">
        <v>790</v>
      </c>
      <c r="C165" s="31" t="s">
        <v>792</v>
      </c>
      <c r="D165" s="30">
        <f>14.9/1.085</f>
        <v>13.732718894009217</v>
      </c>
      <c r="E165" s="30">
        <f t="shared" si="12"/>
        <v>9.612903225806452</v>
      </c>
      <c r="F165" s="30">
        <f t="shared" si="13"/>
        <v>9.612903225806452</v>
      </c>
      <c r="G165" s="30">
        <f t="shared" si="14"/>
        <v>9.612903225806452</v>
      </c>
      <c r="H165" s="30">
        <f t="shared" si="14"/>
        <v>9.612903225806452</v>
      </c>
      <c r="I165" s="31"/>
    </row>
    <row r="166" spans="2:9" ht="28.8">
      <c r="B166" s="38" t="s">
        <v>793</v>
      </c>
      <c r="C166" s="75" t="s">
        <v>794</v>
      </c>
      <c r="D166" s="30">
        <f>49.9/1.085</f>
        <v>45.990783410138249</v>
      </c>
      <c r="E166" s="30">
        <f t="shared" si="12"/>
        <v>32.193548387096776</v>
      </c>
      <c r="F166" s="30">
        <f t="shared" si="13"/>
        <v>32.193548387096776</v>
      </c>
      <c r="G166" s="30">
        <f t="shared" si="14"/>
        <v>32.193548387096776</v>
      </c>
      <c r="H166" s="30">
        <f t="shared" si="14"/>
        <v>32.193548387096776</v>
      </c>
      <c r="I166" s="31"/>
    </row>
    <row r="167" spans="2:9">
      <c r="B167" s="38" t="s">
        <v>793</v>
      </c>
      <c r="C167" s="31" t="s">
        <v>795</v>
      </c>
      <c r="D167" s="30">
        <f>19.9/1.085</f>
        <v>18.341013824884794</v>
      </c>
      <c r="E167" s="30">
        <f t="shared" si="12"/>
        <v>12.838709677419354</v>
      </c>
      <c r="F167" s="30">
        <f t="shared" si="13"/>
        <v>12.838709677419354</v>
      </c>
      <c r="G167" s="30">
        <f t="shared" si="14"/>
        <v>12.838709677419354</v>
      </c>
      <c r="H167" s="30">
        <f t="shared" si="14"/>
        <v>12.838709677419354</v>
      </c>
      <c r="I167" s="31"/>
    </row>
    <row r="168" spans="2:9">
      <c r="B168" s="38" t="s">
        <v>793</v>
      </c>
      <c r="C168" s="31" t="s">
        <v>796</v>
      </c>
      <c r="D168" s="30">
        <f>39.9/1.085</f>
        <v>36.774193548387096</v>
      </c>
      <c r="E168" s="30">
        <f t="shared" si="12"/>
        <v>25.741935483870964</v>
      </c>
      <c r="F168" s="30">
        <f t="shared" si="13"/>
        <v>25.741935483870964</v>
      </c>
      <c r="G168" s="30">
        <f t="shared" si="14"/>
        <v>25.741935483870964</v>
      </c>
      <c r="H168" s="30">
        <f t="shared" si="14"/>
        <v>25.741935483870964</v>
      </c>
      <c r="I168" s="31"/>
    </row>
    <row r="169" spans="2:9">
      <c r="B169" s="38" t="s">
        <v>797</v>
      </c>
      <c r="C169" s="31" t="s">
        <v>798</v>
      </c>
      <c r="D169" s="30">
        <f>39.9/1.085</f>
        <v>36.774193548387096</v>
      </c>
      <c r="E169" s="30">
        <f t="shared" si="12"/>
        <v>25.741935483870964</v>
      </c>
      <c r="F169" s="30">
        <f t="shared" si="13"/>
        <v>25.741935483870964</v>
      </c>
      <c r="G169" s="30">
        <f t="shared" si="14"/>
        <v>25.741935483870964</v>
      </c>
      <c r="H169" s="30">
        <f t="shared" si="14"/>
        <v>25.741935483870964</v>
      </c>
      <c r="I169" s="31"/>
    </row>
    <row r="170" spans="2:9">
      <c r="B170" s="38" t="s">
        <v>797</v>
      </c>
      <c r="C170" s="31" t="s">
        <v>799</v>
      </c>
      <c r="D170" s="30">
        <f>24.9/1.085</f>
        <v>22.949308755760367</v>
      </c>
      <c r="E170" s="30">
        <f t="shared" si="12"/>
        <v>16.064516129032256</v>
      </c>
      <c r="F170" s="30">
        <f t="shared" si="13"/>
        <v>16.064516129032256</v>
      </c>
      <c r="G170" s="30">
        <f t="shared" si="14"/>
        <v>16.064516129032256</v>
      </c>
      <c r="H170" s="30">
        <f t="shared" si="14"/>
        <v>16.064516129032256</v>
      </c>
      <c r="I170" s="31"/>
    </row>
    <row r="171" spans="2:9">
      <c r="B171" s="38" t="s">
        <v>800</v>
      </c>
      <c r="C171" s="31" t="s">
        <v>801</v>
      </c>
      <c r="D171" s="30">
        <f>39.9/1.085</f>
        <v>36.774193548387096</v>
      </c>
      <c r="E171" s="30">
        <f t="shared" si="12"/>
        <v>25.741935483870964</v>
      </c>
      <c r="F171" s="30">
        <f t="shared" si="13"/>
        <v>25.741935483870964</v>
      </c>
      <c r="G171" s="30">
        <f t="shared" si="14"/>
        <v>25.741935483870964</v>
      </c>
      <c r="H171" s="30">
        <f t="shared" si="14"/>
        <v>25.741935483870964</v>
      </c>
      <c r="I171" s="31"/>
    </row>
    <row r="172" spans="2:9">
      <c r="B172" s="38" t="s">
        <v>800</v>
      </c>
      <c r="C172" s="31" t="s">
        <v>802</v>
      </c>
      <c r="D172" s="30">
        <f>59.9/1.085</f>
        <v>55.207373271889402</v>
      </c>
      <c r="E172" s="30">
        <f t="shared" si="12"/>
        <v>38.645161290322577</v>
      </c>
      <c r="F172" s="30">
        <f t="shared" si="13"/>
        <v>38.645161290322577</v>
      </c>
      <c r="G172" s="30">
        <f t="shared" si="14"/>
        <v>38.645161290322577</v>
      </c>
      <c r="H172" s="30">
        <f t="shared" si="14"/>
        <v>38.645161290322577</v>
      </c>
      <c r="I172" s="31"/>
    </row>
    <row r="173" spans="2:9">
      <c r="B173" s="38" t="s">
        <v>800</v>
      </c>
      <c r="C173" s="31" t="s">
        <v>803</v>
      </c>
      <c r="D173" s="30">
        <f>49.9/1.085</f>
        <v>45.990783410138249</v>
      </c>
      <c r="E173" s="30">
        <f t="shared" si="12"/>
        <v>32.193548387096776</v>
      </c>
      <c r="F173" s="30">
        <f t="shared" si="13"/>
        <v>32.193548387096776</v>
      </c>
      <c r="G173" s="30">
        <f t="shared" si="14"/>
        <v>32.193548387096776</v>
      </c>
      <c r="H173" s="30">
        <f t="shared" si="14"/>
        <v>32.193548387096776</v>
      </c>
      <c r="I173" s="31"/>
    </row>
    <row r="174" spans="2:9">
      <c r="B174" s="38" t="s">
        <v>800</v>
      </c>
      <c r="C174" s="31" t="s">
        <v>804</v>
      </c>
      <c r="D174" s="30">
        <f>24.9/1.085</f>
        <v>22.949308755760367</v>
      </c>
      <c r="E174" s="30">
        <f t="shared" si="12"/>
        <v>16.064516129032256</v>
      </c>
      <c r="F174" s="30">
        <f t="shared" si="13"/>
        <v>16.064516129032256</v>
      </c>
      <c r="G174" s="30">
        <f t="shared" si="14"/>
        <v>16.064516129032256</v>
      </c>
      <c r="H174" s="30">
        <f t="shared" si="14"/>
        <v>16.064516129032256</v>
      </c>
      <c r="I174" s="31"/>
    </row>
    <row r="175" spans="2:9">
      <c r="B175" s="38" t="s">
        <v>800</v>
      </c>
      <c r="C175" s="31" t="s">
        <v>805</v>
      </c>
      <c r="D175" s="30">
        <f>29.9/1.085</f>
        <v>27.557603686635943</v>
      </c>
      <c r="E175" s="30">
        <f t="shared" si="12"/>
        <v>19.29032258064516</v>
      </c>
      <c r="F175" s="30">
        <f t="shared" si="13"/>
        <v>19.29032258064516</v>
      </c>
      <c r="G175" s="30">
        <f t="shared" si="14"/>
        <v>19.29032258064516</v>
      </c>
      <c r="H175" s="30">
        <f t="shared" si="14"/>
        <v>19.29032258064516</v>
      </c>
      <c r="I175" s="31"/>
    </row>
    <row r="176" spans="2:9">
      <c r="B176" s="38" t="s">
        <v>800</v>
      </c>
      <c r="C176" s="31" t="s">
        <v>806</v>
      </c>
      <c r="D176" s="30">
        <f>34.9/1.085</f>
        <v>32.165898617511523</v>
      </c>
      <c r="E176" s="30">
        <f t="shared" si="12"/>
        <v>22.516129032258064</v>
      </c>
      <c r="F176" s="30">
        <f t="shared" si="13"/>
        <v>22.516129032258064</v>
      </c>
      <c r="G176" s="30">
        <f t="shared" si="14"/>
        <v>22.516129032258064</v>
      </c>
      <c r="H176" s="30">
        <f t="shared" si="14"/>
        <v>22.516129032258064</v>
      </c>
      <c r="I176" s="31"/>
    </row>
    <row r="177" spans="2:9">
      <c r="B177" s="38" t="s">
        <v>807</v>
      </c>
      <c r="C177" s="31" t="s">
        <v>808</v>
      </c>
      <c r="D177" s="30">
        <f>24.9/1.085</f>
        <v>22.949308755760367</v>
      </c>
      <c r="E177" s="30">
        <f t="shared" si="12"/>
        <v>16.064516129032256</v>
      </c>
      <c r="F177" s="30">
        <f t="shared" si="13"/>
        <v>16.064516129032256</v>
      </c>
      <c r="G177" s="30">
        <f t="shared" si="14"/>
        <v>16.064516129032256</v>
      </c>
      <c r="H177" s="30">
        <f t="shared" si="14"/>
        <v>16.064516129032256</v>
      </c>
      <c r="I177" s="31"/>
    </row>
    <row r="178" spans="2:9">
      <c r="B178" s="38" t="s">
        <v>807</v>
      </c>
      <c r="C178" s="31" t="s">
        <v>809</v>
      </c>
      <c r="D178" s="30">
        <f>19.9/1.085</f>
        <v>18.341013824884794</v>
      </c>
      <c r="E178" s="30">
        <f t="shared" si="12"/>
        <v>12.838709677419354</v>
      </c>
      <c r="F178" s="30">
        <f t="shared" si="13"/>
        <v>12.838709677419354</v>
      </c>
      <c r="G178" s="30">
        <f t="shared" si="14"/>
        <v>12.838709677419354</v>
      </c>
      <c r="H178" s="30">
        <f t="shared" si="14"/>
        <v>12.838709677419354</v>
      </c>
      <c r="I178" s="31"/>
    </row>
    <row r="179" spans="2:9">
      <c r="B179" s="38" t="s">
        <v>807</v>
      </c>
      <c r="C179" s="31" t="s">
        <v>810</v>
      </c>
      <c r="D179" s="30">
        <f>19.9/1.085</f>
        <v>18.341013824884794</v>
      </c>
      <c r="E179" s="30">
        <f t="shared" si="12"/>
        <v>12.838709677419354</v>
      </c>
      <c r="F179" s="30">
        <f t="shared" si="13"/>
        <v>12.838709677419354</v>
      </c>
      <c r="G179" s="30">
        <f t="shared" si="14"/>
        <v>12.838709677419354</v>
      </c>
      <c r="H179" s="30">
        <f t="shared" si="14"/>
        <v>12.838709677419354</v>
      </c>
      <c r="I179" s="31"/>
    </row>
    <row r="180" spans="2:9">
      <c r="B180" s="38" t="s">
        <v>807</v>
      </c>
      <c r="C180" s="31" t="s">
        <v>811</v>
      </c>
      <c r="D180" s="30">
        <f>14.9/1.085</f>
        <v>13.732718894009217</v>
      </c>
      <c r="E180" s="30">
        <f t="shared" si="12"/>
        <v>9.612903225806452</v>
      </c>
      <c r="F180" s="30">
        <f t="shared" si="13"/>
        <v>9.612903225806452</v>
      </c>
      <c r="G180" s="30">
        <f t="shared" si="14"/>
        <v>9.612903225806452</v>
      </c>
      <c r="H180" s="30">
        <f t="shared" si="14"/>
        <v>9.612903225806452</v>
      </c>
      <c r="I180" s="31"/>
    </row>
    <row r="181" spans="2:9">
      <c r="B181" s="38" t="s">
        <v>807</v>
      </c>
      <c r="C181" s="31" t="s">
        <v>812</v>
      </c>
      <c r="D181" s="30">
        <f>19.9/1.085</f>
        <v>18.341013824884794</v>
      </c>
      <c r="E181" s="30">
        <f t="shared" si="12"/>
        <v>12.838709677419354</v>
      </c>
      <c r="F181" s="30">
        <f t="shared" si="13"/>
        <v>12.838709677419354</v>
      </c>
      <c r="G181" s="30">
        <f t="shared" si="14"/>
        <v>12.838709677419354</v>
      </c>
      <c r="H181" s="30">
        <f t="shared" si="14"/>
        <v>12.838709677419354</v>
      </c>
      <c r="I181" s="31"/>
    </row>
    <row r="182" spans="2:9">
      <c r="B182" s="38" t="s">
        <v>807</v>
      </c>
      <c r="C182" s="31" t="s">
        <v>813</v>
      </c>
      <c r="D182" s="30">
        <f>14.9/1.085</f>
        <v>13.732718894009217</v>
      </c>
      <c r="E182" s="30">
        <f t="shared" si="12"/>
        <v>9.612903225806452</v>
      </c>
      <c r="F182" s="30">
        <f t="shared" si="13"/>
        <v>9.612903225806452</v>
      </c>
      <c r="G182" s="30">
        <f t="shared" si="14"/>
        <v>9.612903225806452</v>
      </c>
      <c r="H182" s="30">
        <f t="shared" si="14"/>
        <v>9.612903225806452</v>
      </c>
      <c r="I182" s="31"/>
    </row>
    <row r="183" spans="2:9">
      <c r="B183" s="38" t="s">
        <v>807</v>
      </c>
      <c r="C183" s="31" t="s">
        <v>814</v>
      </c>
      <c r="D183" s="30">
        <f>14.9/1.085</f>
        <v>13.732718894009217</v>
      </c>
      <c r="E183" s="30">
        <f t="shared" si="12"/>
        <v>9.612903225806452</v>
      </c>
      <c r="F183" s="30">
        <f t="shared" si="13"/>
        <v>9.612903225806452</v>
      </c>
      <c r="G183" s="30">
        <f t="shared" si="14"/>
        <v>9.612903225806452</v>
      </c>
      <c r="H183" s="30">
        <f t="shared" si="14"/>
        <v>9.612903225806452</v>
      </c>
      <c r="I183" s="31"/>
    </row>
    <row r="184" spans="2:9">
      <c r="B184" s="38" t="s">
        <v>807</v>
      </c>
      <c r="C184" s="31" t="s">
        <v>815</v>
      </c>
      <c r="D184" s="30">
        <f>19.9/1.085</f>
        <v>18.341013824884794</v>
      </c>
      <c r="E184" s="30">
        <f t="shared" si="12"/>
        <v>12.838709677419354</v>
      </c>
      <c r="F184" s="30">
        <f t="shared" si="13"/>
        <v>12.838709677419354</v>
      </c>
      <c r="G184" s="30">
        <f t="shared" si="14"/>
        <v>12.838709677419354</v>
      </c>
      <c r="H184" s="30">
        <f t="shared" si="14"/>
        <v>12.838709677419354</v>
      </c>
      <c r="I184" s="31"/>
    </row>
    <row r="185" spans="2:9">
      <c r="B185" s="38" t="s">
        <v>807</v>
      </c>
      <c r="C185" s="75" t="s">
        <v>816</v>
      </c>
      <c r="D185" s="30">
        <f>29.9/1.085</f>
        <v>27.557603686635943</v>
      </c>
      <c r="E185" s="30">
        <f t="shared" si="12"/>
        <v>19.29032258064516</v>
      </c>
      <c r="F185" s="30">
        <f t="shared" si="13"/>
        <v>19.29032258064516</v>
      </c>
      <c r="G185" s="30">
        <f t="shared" si="14"/>
        <v>19.29032258064516</v>
      </c>
      <c r="H185" s="30">
        <f t="shared" si="14"/>
        <v>19.29032258064516</v>
      </c>
      <c r="I185" s="31"/>
    </row>
    <row r="186" spans="2:9">
      <c r="B186" s="38" t="s">
        <v>807</v>
      </c>
      <c r="C186" s="31" t="s">
        <v>817</v>
      </c>
      <c r="D186" s="30">
        <f>19.9/1.085</f>
        <v>18.341013824884794</v>
      </c>
      <c r="E186" s="30">
        <f t="shared" si="12"/>
        <v>12.838709677419354</v>
      </c>
      <c r="F186" s="30">
        <f t="shared" si="13"/>
        <v>12.838709677419354</v>
      </c>
      <c r="G186" s="30">
        <f t="shared" ref="G186:H218" si="15">E186</f>
        <v>12.838709677419354</v>
      </c>
      <c r="H186" s="30">
        <f t="shared" si="15"/>
        <v>12.838709677419354</v>
      </c>
      <c r="I186" s="31"/>
    </row>
    <row r="187" spans="2:9" ht="28.8">
      <c r="B187" s="38" t="s">
        <v>807</v>
      </c>
      <c r="C187" s="75" t="s">
        <v>818</v>
      </c>
      <c r="D187" s="30">
        <f>39.9/1.085</f>
        <v>36.774193548387096</v>
      </c>
      <c r="E187" s="30">
        <f t="shared" si="12"/>
        <v>25.741935483870964</v>
      </c>
      <c r="F187" s="30">
        <f t="shared" si="13"/>
        <v>25.741935483870964</v>
      </c>
      <c r="G187" s="30">
        <f t="shared" si="15"/>
        <v>25.741935483870964</v>
      </c>
      <c r="H187" s="30">
        <f t="shared" si="15"/>
        <v>25.741935483870964</v>
      </c>
      <c r="I187" s="31"/>
    </row>
    <row r="188" spans="2:9">
      <c r="B188" s="38" t="s">
        <v>807</v>
      </c>
      <c r="C188" s="31" t="s">
        <v>819</v>
      </c>
      <c r="D188" s="30">
        <f>19.9/1.085</f>
        <v>18.341013824884794</v>
      </c>
      <c r="E188" s="30">
        <f t="shared" si="12"/>
        <v>12.838709677419354</v>
      </c>
      <c r="F188" s="30">
        <f t="shared" si="13"/>
        <v>12.838709677419354</v>
      </c>
      <c r="G188" s="30">
        <f t="shared" si="15"/>
        <v>12.838709677419354</v>
      </c>
      <c r="H188" s="30">
        <f t="shared" si="15"/>
        <v>12.838709677419354</v>
      </c>
      <c r="I188" s="31"/>
    </row>
    <row r="189" spans="2:9">
      <c r="B189" s="38" t="s">
        <v>807</v>
      </c>
      <c r="C189" s="31" t="s">
        <v>820</v>
      </c>
      <c r="D189" s="30">
        <f>14.9/1.085</f>
        <v>13.732718894009217</v>
      </c>
      <c r="E189" s="30">
        <f t="shared" si="12"/>
        <v>9.612903225806452</v>
      </c>
      <c r="F189" s="30">
        <f t="shared" si="13"/>
        <v>9.612903225806452</v>
      </c>
      <c r="G189" s="30">
        <f t="shared" si="15"/>
        <v>9.612903225806452</v>
      </c>
      <c r="H189" s="30">
        <f t="shared" si="15"/>
        <v>9.612903225806452</v>
      </c>
      <c r="I189" s="31"/>
    </row>
    <row r="190" spans="2:9">
      <c r="B190" s="38" t="s">
        <v>807</v>
      </c>
      <c r="C190" s="31" t="s">
        <v>821</v>
      </c>
      <c r="D190" s="30">
        <f>29.9/1.085</f>
        <v>27.557603686635943</v>
      </c>
      <c r="E190" s="30">
        <f t="shared" si="12"/>
        <v>19.29032258064516</v>
      </c>
      <c r="F190" s="30">
        <f t="shared" si="13"/>
        <v>19.29032258064516</v>
      </c>
      <c r="G190" s="30">
        <f t="shared" si="15"/>
        <v>19.29032258064516</v>
      </c>
      <c r="H190" s="30">
        <f t="shared" si="15"/>
        <v>19.29032258064516</v>
      </c>
      <c r="I190" s="31"/>
    </row>
    <row r="191" spans="2:9">
      <c r="B191" s="38" t="s">
        <v>807</v>
      </c>
      <c r="C191" s="31" t="s">
        <v>822</v>
      </c>
      <c r="D191" s="30">
        <f>19.9/1.085</f>
        <v>18.341013824884794</v>
      </c>
      <c r="E191" s="30">
        <f t="shared" si="12"/>
        <v>12.838709677419354</v>
      </c>
      <c r="F191" s="30">
        <f t="shared" si="13"/>
        <v>12.838709677419354</v>
      </c>
      <c r="G191" s="30">
        <f t="shared" si="15"/>
        <v>12.838709677419354</v>
      </c>
      <c r="H191" s="30">
        <f t="shared" si="15"/>
        <v>12.838709677419354</v>
      </c>
      <c r="I191" s="31"/>
    </row>
    <row r="192" spans="2:9">
      <c r="B192" s="38" t="s">
        <v>807</v>
      </c>
      <c r="C192" s="31" t="s">
        <v>823</v>
      </c>
      <c r="D192" s="30">
        <f>19.9/1.085</f>
        <v>18.341013824884794</v>
      </c>
      <c r="E192" s="30">
        <f t="shared" si="12"/>
        <v>12.838709677419354</v>
      </c>
      <c r="F192" s="30">
        <f t="shared" si="13"/>
        <v>12.838709677419354</v>
      </c>
      <c r="G192" s="30">
        <f t="shared" si="15"/>
        <v>12.838709677419354</v>
      </c>
      <c r="H192" s="30">
        <f t="shared" si="15"/>
        <v>12.838709677419354</v>
      </c>
      <c r="I192" s="31"/>
    </row>
    <row r="193" spans="2:9">
      <c r="B193" s="38" t="s">
        <v>807</v>
      </c>
      <c r="C193" s="31" t="s">
        <v>824</v>
      </c>
      <c r="D193" s="30">
        <f>69.9/1.085</f>
        <v>64.423963133640555</v>
      </c>
      <c r="E193" s="30">
        <f t="shared" si="12"/>
        <v>45.096774193548384</v>
      </c>
      <c r="F193" s="30">
        <f t="shared" si="13"/>
        <v>45.096774193548384</v>
      </c>
      <c r="G193" s="30">
        <f t="shared" si="15"/>
        <v>45.096774193548384</v>
      </c>
      <c r="H193" s="30">
        <f t="shared" si="15"/>
        <v>45.096774193548384</v>
      </c>
      <c r="I193" s="31"/>
    </row>
    <row r="194" spans="2:9" ht="28.8">
      <c r="B194" s="38" t="s">
        <v>807</v>
      </c>
      <c r="C194" s="75" t="s">
        <v>825</v>
      </c>
      <c r="D194" s="30">
        <f>19.9/1.085</f>
        <v>18.341013824884794</v>
      </c>
      <c r="E194" s="30">
        <f t="shared" si="12"/>
        <v>12.838709677419354</v>
      </c>
      <c r="F194" s="30">
        <f t="shared" si="13"/>
        <v>12.838709677419354</v>
      </c>
      <c r="G194" s="30">
        <f t="shared" si="15"/>
        <v>12.838709677419354</v>
      </c>
      <c r="H194" s="30">
        <f t="shared" si="15"/>
        <v>12.838709677419354</v>
      </c>
      <c r="I194" s="31"/>
    </row>
    <row r="195" spans="2:9">
      <c r="B195" s="38" t="s">
        <v>807</v>
      </c>
      <c r="C195" s="31" t="s">
        <v>826</v>
      </c>
      <c r="D195" s="30">
        <f>19.9/1.085</f>
        <v>18.341013824884794</v>
      </c>
      <c r="E195" s="30">
        <f t="shared" si="12"/>
        <v>12.838709677419354</v>
      </c>
      <c r="F195" s="30">
        <f t="shared" si="13"/>
        <v>12.838709677419354</v>
      </c>
      <c r="G195" s="30">
        <f t="shared" si="15"/>
        <v>12.838709677419354</v>
      </c>
      <c r="H195" s="30">
        <f t="shared" si="15"/>
        <v>12.838709677419354</v>
      </c>
      <c r="I195" s="31"/>
    </row>
    <row r="196" spans="2:9">
      <c r="B196" s="38" t="s">
        <v>807</v>
      </c>
      <c r="C196" s="31" t="s">
        <v>827</v>
      </c>
      <c r="D196" s="30">
        <f>34.9/1.085</f>
        <v>32.165898617511523</v>
      </c>
      <c r="E196" s="30">
        <f t="shared" si="12"/>
        <v>22.516129032258064</v>
      </c>
      <c r="F196" s="30">
        <f t="shared" si="13"/>
        <v>22.516129032258064</v>
      </c>
      <c r="G196" s="30">
        <f t="shared" si="15"/>
        <v>22.516129032258064</v>
      </c>
      <c r="H196" s="30">
        <f t="shared" si="15"/>
        <v>22.516129032258064</v>
      </c>
      <c r="I196" s="31"/>
    </row>
    <row r="197" spans="2:9">
      <c r="B197" s="38" t="s">
        <v>807</v>
      </c>
      <c r="C197" s="31" t="s">
        <v>828</v>
      </c>
      <c r="D197" s="30">
        <f>49.9/1.085</f>
        <v>45.990783410138249</v>
      </c>
      <c r="E197" s="30">
        <f t="shared" si="12"/>
        <v>32.193548387096776</v>
      </c>
      <c r="F197" s="30">
        <f t="shared" si="13"/>
        <v>32.193548387096776</v>
      </c>
      <c r="G197" s="30">
        <f t="shared" si="15"/>
        <v>32.193548387096776</v>
      </c>
      <c r="H197" s="30">
        <f t="shared" si="15"/>
        <v>32.193548387096776</v>
      </c>
      <c r="I197" s="31"/>
    </row>
    <row r="198" spans="2:9" ht="28.8">
      <c r="B198" s="38" t="s">
        <v>807</v>
      </c>
      <c r="C198" s="75" t="s">
        <v>829</v>
      </c>
      <c r="D198" s="30">
        <f>109.9/1.085</f>
        <v>101.29032258064517</v>
      </c>
      <c r="E198" s="30">
        <f t="shared" si="12"/>
        <v>70.903225806451616</v>
      </c>
      <c r="F198" s="30">
        <f t="shared" si="13"/>
        <v>70.903225806451616</v>
      </c>
      <c r="G198" s="30">
        <f t="shared" si="15"/>
        <v>70.903225806451616</v>
      </c>
      <c r="H198" s="30">
        <f t="shared" si="15"/>
        <v>70.903225806451616</v>
      </c>
      <c r="I198" s="31"/>
    </row>
    <row r="199" spans="2:9">
      <c r="B199" s="38" t="s">
        <v>807</v>
      </c>
      <c r="C199" s="31" t="s">
        <v>830</v>
      </c>
      <c r="D199" s="30">
        <f>34.9/1.085</f>
        <v>32.165898617511523</v>
      </c>
      <c r="E199" s="30">
        <f t="shared" si="12"/>
        <v>22.516129032258064</v>
      </c>
      <c r="F199" s="30">
        <f t="shared" si="13"/>
        <v>22.516129032258064</v>
      </c>
      <c r="G199" s="30">
        <f t="shared" si="15"/>
        <v>22.516129032258064</v>
      </c>
      <c r="H199" s="30">
        <f t="shared" si="15"/>
        <v>22.516129032258064</v>
      </c>
      <c r="I199" s="31"/>
    </row>
    <row r="200" spans="2:9" ht="28.8">
      <c r="B200" s="38" t="s">
        <v>807</v>
      </c>
      <c r="C200" s="75" t="s">
        <v>831</v>
      </c>
      <c r="D200" s="30">
        <f>24.9/1.085</f>
        <v>22.949308755760367</v>
      </c>
      <c r="E200" s="30">
        <f t="shared" si="12"/>
        <v>16.064516129032256</v>
      </c>
      <c r="F200" s="30">
        <f t="shared" si="13"/>
        <v>16.064516129032256</v>
      </c>
      <c r="G200" s="30">
        <f t="shared" si="15"/>
        <v>16.064516129032256</v>
      </c>
      <c r="H200" s="30">
        <f t="shared" si="15"/>
        <v>16.064516129032256</v>
      </c>
      <c r="I200" s="31"/>
    </row>
    <row r="201" spans="2:9" ht="28.8">
      <c r="B201" s="38" t="s">
        <v>807</v>
      </c>
      <c r="C201" s="75" t="s">
        <v>832</v>
      </c>
      <c r="D201" s="30">
        <f>24.9/1.085</f>
        <v>22.949308755760367</v>
      </c>
      <c r="E201" s="30">
        <f t="shared" si="12"/>
        <v>16.064516129032256</v>
      </c>
      <c r="F201" s="30">
        <f t="shared" si="13"/>
        <v>16.064516129032256</v>
      </c>
      <c r="G201" s="30">
        <f t="shared" si="15"/>
        <v>16.064516129032256</v>
      </c>
      <c r="H201" s="30">
        <f t="shared" si="15"/>
        <v>16.064516129032256</v>
      </c>
      <c r="I201" s="31"/>
    </row>
    <row r="202" spans="2:9">
      <c r="B202" s="38" t="s">
        <v>807</v>
      </c>
      <c r="C202" s="75" t="s">
        <v>833</v>
      </c>
      <c r="D202" s="30">
        <f>24.9/1.085</f>
        <v>22.949308755760367</v>
      </c>
      <c r="E202" s="30">
        <f t="shared" si="12"/>
        <v>16.064516129032256</v>
      </c>
      <c r="F202" s="30">
        <f t="shared" si="13"/>
        <v>16.064516129032256</v>
      </c>
      <c r="G202" s="30">
        <f t="shared" si="15"/>
        <v>16.064516129032256</v>
      </c>
      <c r="H202" s="30">
        <f t="shared" si="15"/>
        <v>16.064516129032256</v>
      </c>
      <c r="I202" s="31"/>
    </row>
    <row r="203" spans="2:9">
      <c r="B203" s="38" t="s">
        <v>834</v>
      </c>
      <c r="C203" s="31" t="s">
        <v>835</v>
      </c>
      <c r="D203" s="30">
        <f>14.9/1.085</f>
        <v>13.732718894009217</v>
      </c>
      <c r="E203" s="30">
        <f t="shared" si="12"/>
        <v>9.612903225806452</v>
      </c>
      <c r="F203" s="30">
        <f t="shared" si="13"/>
        <v>9.612903225806452</v>
      </c>
      <c r="G203" s="30">
        <f t="shared" si="15"/>
        <v>9.612903225806452</v>
      </c>
      <c r="H203" s="30">
        <f t="shared" si="15"/>
        <v>9.612903225806452</v>
      </c>
      <c r="I203" s="31"/>
    </row>
    <row r="204" spans="2:9" ht="28.8">
      <c r="B204" s="38" t="s">
        <v>834</v>
      </c>
      <c r="C204" s="75" t="s">
        <v>836</v>
      </c>
      <c r="D204" s="30">
        <f>14.9/1.085</f>
        <v>13.732718894009217</v>
      </c>
      <c r="E204" s="30">
        <f t="shared" si="12"/>
        <v>9.612903225806452</v>
      </c>
      <c r="F204" s="30">
        <f t="shared" si="13"/>
        <v>9.612903225806452</v>
      </c>
      <c r="G204" s="30">
        <f t="shared" si="15"/>
        <v>9.612903225806452</v>
      </c>
      <c r="H204" s="30">
        <f t="shared" si="15"/>
        <v>9.612903225806452</v>
      </c>
      <c r="I204" s="31"/>
    </row>
    <row r="205" spans="2:9">
      <c r="B205" s="38" t="s">
        <v>834</v>
      </c>
      <c r="C205" s="31" t="s">
        <v>837</v>
      </c>
      <c r="D205" s="30">
        <f>19.9/1.085</f>
        <v>18.341013824884794</v>
      </c>
      <c r="E205" s="30">
        <f t="shared" si="12"/>
        <v>12.838709677419354</v>
      </c>
      <c r="F205" s="30">
        <f t="shared" si="13"/>
        <v>12.838709677419354</v>
      </c>
      <c r="G205" s="30">
        <f t="shared" si="15"/>
        <v>12.838709677419354</v>
      </c>
      <c r="H205" s="30">
        <f t="shared" si="15"/>
        <v>12.838709677419354</v>
      </c>
      <c r="I205" s="31"/>
    </row>
    <row r="206" spans="2:9">
      <c r="B206" s="38" t="s">
        <v>834</v>
      </c>
      <c r="C206" s="31" t="s">
        <v>838</v>
      </c>
      <c r="D206" s="30">
        <f>19.9/1.085</f>
        <v>18.341013824884794</v>
      </c>
      <c r="E206" s="30">
        <f t="shared" si="12"/>
        <v>12.838709677419354</v>
      </c>
      <c r="F206" s="30">
        <f t="shared" si="13"/>
        <v>12.838709677419354</v>
      </c>
      <c r="G206" s="30">
        <f t="shared" si="15"/>
        <v>12.838709677419354</v>
      </c>
      <c r="H206" s="30">
        <f t="shared" si="15"/>
        <v>12.838709677419354</v>
      </c>
      <c r="I206" s="31"/>
    </row>
    <row r="207" spans="2:9">
      <c r="B207" s="38" t="s">
        <v>834</v>
      </c>
      <c r="C207" s="31" t="s">
        <v>839</v>
      </c>
      <c r="D207" s="30">
        <f>19.9/1.085</f>
        <v>18.341013824884794</v>
      </c>
      <c r="E207" s="30">
        <f t="shared" si="12"/>
        <v>12.838709677419354</v>
      </c>
      <c r="F207" s="30">
        <f t="shared" si="13"/>
        <v>12.838709677419354</v>
      </c>
      <c r="G207" s="30">
        <f t="shared" si="15"/>
        <v>12.838709677419354</v>
      </c>
      <c r="H207" s="30">
        <f t="shared" si="15"/>
        <v>12.838709677419354</v>
      </c>
      <c r="I207" s="31"/>
    </row>
    <row r="208" spans="2:9">
      <c r="B208" s="38" t="s">
        <v>834</v>
      </c>
      <c r="C208" s="31" t="s">
        <v>840</v>
      </c>
      <c r="D208" s="30">
        <f>14.9/1.085</f>
        <v>13.732718894009217</v>
      </c>
      <c r="E208" s="30">
        <f t="shared" si="12"/>
        <v>9.612903225806452</v>
      </c>
      <c r="F208" s="30">
        <f t="shared" si="13"/>
        <v>9.612903225806452</v>
      </c>
      <c r="G208" s="30">
        <f t="shared" si="15"/>
        <v>9.612903225806452</v>
      </c>
      <c r="H208" s="30">
        <f t="shared" si="15"/>
        <v>9.612903225806452</v>
      </c>
      <c r="I208" s="31"/>
    </row>
    <row r="209" spans="2:9">
      <c r="B209" s="38" t="s">
        <v>834</v>
      </c>
      <c r="C209" s="31" t="s">
        <v>841</v>
      </c>
      <c r="D209" s="30">
        <f>14.9/1.085</f>
        <v>13.732718894009217</v>
      </c>
      <c r="E209" s="30">
        <f t="shared" si="12"/>
        <v>9.612903225806452</v>
      </c>
      <c r="F209" s="30">
        <f t="shared" si="13"/>
        <v>9.612903225806452</v>
      </c>
      <c r="G209" s="30">
        <f t="shared" si="15"/>
        <v>9.612903225806452</v>
      </c>
      <c r="H209" s="30">
        <f t="shared" si="15"/>
        <v>9.612903225806452</v>
      </c>
      <c r="I209" s="31"/>
    </row>
    <row r="210" spans="2:9">
      <c r="B210" s="38" t="s">
        <v>834</v>
      </c>
      <c r="C210" s="31" t="s">
        <v>842</v>
      </c>
      <c r="D210" s="30">
        <f>29.9/1.085</f>
        <v>27.557603686635943</v>
      </c>
      <c r="E210" s="30">
        <f t="shared" si="12"/>
        <v>19.29032258064516</v>
      </c>
      <c r="F210" s="30">
        <f t="shared" si="13"/>
        <v>19.29032258064516</v>
      </c>
      <c r="G210" s="30">
        <f t="shared" si="15"/>
        <v>19.29032258064516</v>
      </c>
      <c r="H210" s="30">
        <f t="shared" si="15"/>
        <v>19.29032258064516</v>
      </c>
      <c r="I210" s="31"/>
    </row>
    <row r="211" spans="2:9">
      <c r="B211" s="38" t="s">
        <v>834</v>
      </c>
      <c r="C211" s="31" t="s">
        <v>843</v>
      </c>
      <c r="D211" s="30">
        <f>29.9/1.085</f>
        <v>27.557603686635943</v>
      </c>
      <c r="E211" s="30">
        <f t="shared" si="12"/>
        <v>19.29032258064516</v>
      </c>
      <c r="F211" s="30">
        <f t="shared" si="13"/>
        <v>19.29032258064516</v>
      </c>
      <c r="G211" s="30">
        <f t="shared" si="15"/>
        <v>19.29032258064516</v>
      </c>
      <c r="H211" s="30">
        <f t="shared" si="15"/>
        <v>19.29032258064516</v>
      </c>
      <c r="I211" s="31"/>
    </row>
    <row r="212" spans="2:9" ht="28.8">
      <c r="B212" s="38" t="s">
        <v>834</v>
      </c>
      <c r="C212" s="75" t="s">
        <v>844</v>
      </c>
      <c r="D212" s="30">
        <f>34.9/1.085</f>
        <v>32.165898617511523</v>
      </c>
      <c r="E212" s="30">
        <f t="shared" si="12"/>
        <v>22.516129032258064</v>
      </c>
      <c r="F212" s="30">
        <f t="shared" si="13"/>
        <v>22.516129032258064</v>
      </c>
      <c r="G212" s="30">
        <f t="shared" si="15"/>
        <v>22.516129032258064</v>
      </c>
      <c r="H212" s="30">
        <f t="shared" si="15"/>
        <v>22.516129032258064</v>
      </c>
      <c r="I212" s="31"/>
    </row>
    <row r="213" spans="2:9">
      <c r="B213" s="38" t="s">
        <v>834</v>
      </c>
      <c r="C213" s="31" t="s">
        <v>845</v>
      </c>
      <c r="D213" s="30">
        <f>29.9/1.085</f>
        <v>27.557603686635943</v>
      </c>
      <c r="E213" s="30">
        <f t="shared" si="12"/>
        <v>19.29032258064516</v>
      </c>
      <c r="F213" s="30">
        <f t="shared" si="13"/>
        <v>19.29032258064516</v>
      </c>
      <c r="G213" s="30">
        <f t="shared" si="15"/>
        <v>19.29032258064516</v>
      </c>
      <c r="H213" s="30">
        <f t="shared" si="15"/>
        <v>19.29032258064516</v>
      </c>
      <c r="I213" s="31"/>
    </row>
    <row r="214" spans="2:9" ht="28.8">
      <c r="B214" s="38" t="s">
        <v>834</v>
      </c>
      <c r="C214" s="75" t="s">
        <v>846</v>
      </c>
      <c r="D214" s="30">
        <f>34.9/1.085</f>
        <v>32.165898617511523</v>
      </c>
      <c r="E214" s="30">
        <f t="shared" si="12"/>
        <v>22.516129032258064</v>
      </c>
      <c r="F214" s="30">
        <f t="shared" si="13"/>
        <v>22.516129032258064</v>
      </c>
      <c r="G214" s="30">
        <f t="shared" si="15"/>
        <v>22.516129032258064</v>
      </c>
      <c r="H214" s="30">
        <f t="shared" si="15"/>
        <v>22.516129032258064</v>
      </c>
      <c r="I214" s="31"/>
    </row>
    <row r="215" spans="2:9">
      <c r="B215" s="38" t="s">
        <v>834</v>
      </c>
      <c r="C215" s="31" t="s">
        <v>847</v>
      </c>
      <c r="D215" s="30">
        <f>29.9/1.085</f>
        <v>27.557603686635943</v>
      </c>
      <c r="E215" s="30">
        <f t="shared" si="12"/>
        <v>19.29032258064516</v>
      </c>
      <c r="F215" s="30">
        <f t="shared" si="13"/>
        <v>19.29032258064516</v>
      </c>
      <c r="G215" s="30">
        <f t="shared" si="15"/>
        <v>19.29032258064516</v>
      </c>
      <c r="H215" s="30">
        <f t="shared" si="15"/>
        <v>19.29032258064516</v>
      </c>
      <c r="I215" s="31"/>
    </row>
    <row r="216" spans="2:9">
      <c r="B216" s="38" t="s">
        <v>848</v>
      </c>
      <c r="C216" s="31" t="s">
        <v>849</v>
      </c>
      <c r="D216" s="30">
        <f>49.9/1.085</f>
        <v>45.990783410138249</v>
      </c>
      <c r="E216" s="30">
        <f t="shared" si="12"/>
        <v>32.193548387096776</v>
      </c>
      <c r="F216" s="30">
        <f t="shared" si="13"/>
        <v>32.193548387096776</v>
      </c>
      <c r="G216" s="30">
        <f t="shared" si="15"/>
        <v>32.193548387096776</v>
      </c>
      <c r="H216" s="30">
        <f t="shared" si="15"/>
        <v>32.193548387096776</v>
      </c>
      <c r="I216" s="31"/>
    </row>
    <row r="217" spans="2:9">
      <c r="B217" s="38" t="s">
        <v>848</v>
      </c>
      <c r="C217" s="31" t="s">
        <v>850</v>
      </c>
      <c r="D217" s="30">
        <f>49.9/1.085</f>
        <v>45.990783410138249</v>
      </c>
      <c r="E217" s="30">
        <f t="shared" si="12"/>
        <v>32.193548387096776</v>
      </c>
      <c r="F217" s="30">
        <f t="shared" si="13"/>
        <v>32.193548387096776</v>
      </c>
      <c r="G217" s="30">
        <f t="shared" si="15"/>
        <v>32.193548387096776</v>
      </c>
      <c r="H217" s="30">
        <f t="shared" si="15"/>
        <v>32.193548387096776</v>
      </c>
      <c r="I217" s="31"/>
    </row>
    <row r="218" spans="2:9">
      <c r="B218" s="38" t="s">
        <v>848</v>
      </c>
      <c r="C218" s="75" t="s">
        <v>851</v>
      </c>
      <c r="D218" s="30">
        <f>19.9/1.085</f>
        <v>18.341013824884794</v>
      </c>
      <c r="E218" s="30">
        <f t="shared" ref="E218" si="16">D218*0.7</f>
        <v>12.838709677419354</v>
      </c>
      <c r="F218" s="30">
        <f t="shared" ref="F218" si="17">E218</f>
        <v>12.838709677419354</v>
      </c>
      <c r="G218" s="30">
        <f t="shared" si="15"/>
        <v>12.838709677419354</v>
      </c>
      <c r="H218" s="30">
        <f t="shared" si="15"/>
        <v>12.838709677419354</v>
      </c>
      <c r="I218" s="31"/>
    </row>
  </sheetData>
  <mergeCells count="4">
    <mergeCell ref="I21:I26"/>
    <mergeCell ref="I31:I36"/>
    <mergeCell ref="I43:I44"/>
    <mergeCell ref="I112:I151"/>
  </mergeCells>
  <pageMargins left="0.70866141732283472" right="0.70866141732283472" top="0.74803149606299213" bottom="0.74803149606299213" header="0.31496062992125984" footer="0.31496062992125984"/>
  <pageSetup paperSize="9" scale="32" fitToHeight="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CADF3-5D1D-4FB1-92BD-28425D543C67}">
  <sheetPr>
    <pageSetUpPr fitToPage="1"/>
  </sheetPr>
  <dimension ref="A1:K219"/>
  <sheetViews>
    <sheetView view="pageBreakPreview" zoomScale="60" zoomScaleNormal="81" workbookViewId="0">
      <selection activeCell="C20" sqref="C20"/>
    </sheetView>
  </sheetViews>
  <sheetFormatPr baseColWidth="10" defaultColWidth="11.44140625" defaultRowHeight="14.4"/>
  <cols>
    <col min="1" max="1" width="19.44140625" style="7" customWidth="1"/>
    <col min="2" max="2" width="72.33203125" style="7" customWidth="1"/>
    <col min="3" max="3" width="61.5546875" style="7" customWidth="1"/>
    <col min="4" max="4" width="15.109375" style="20" customWidth="1"/>
    <col min="5" max="6" width="18" style="20" customWidth="1"/>
    <col min="7" max="8" width="18.44140625" style="20" customWidth="1"/>
    <col min="9" max="9" width="31.6640625" style="7" customWidth="1"/>
    <col min="10" max="16384" width="11.44140625" style="7"/>
  </cols>
  <sheetData>
    <row r="1" spans="1:11" ht="46.5" customHeight="1"/>
    <row r="2" spans="1:11">
      <c r="B2" s="24" t="s">
        <v>46</v>
      </c>
      <c r="C2" s="4"/>
      <c r="D2" s="19"/>
      <c r="E2" s="19"/>
      <c r="F2" s="19"/>
      <c r="G2" s="39"/>
      <c r="H2" s="39"/>
      <c r="I2" s="4"/>
    </row>
    <row r="3" spans="1:11" ht="18">
      <c r="B3" s="24" t="s">
        <v>47</v>
      </c>
      <c r="C3" s="5" t="s">
        <v>852</v>
      </c>
      <c r="D3" s="19"/>
      <c r="E3" s="19"/>
      <c r="F3" s="19"/>
      <c r="I3" s="4"/>
    </row>
    <row r="4" spans="1:11">
      <c r="B4" s="6" t="s">
        <v>558</v>
      </c>
    </row>
    <row r="5" spans="1:11">
      <c r="B5" s="8" t="s">
        <v>108</v>
      </c>
    </row>
    <row r="6" spans="1:11" ht="15">
      <c r="A6" s="9"/>
      <c r="B6" s="24" t="s">
        <v>49</v>
      </c>
      <c r="C6" s="5"/>
      <c r="D6" s="40"/>
      <c r="E6" s="40"/>
      <c r="F6" s="40"/>
      <c r="G6" s="40"/>
      <c r="H6" s="40"/>
      <c r="I6" s="5"/>
      <c r="J6" s="10"/>
      <c r="K6" s="10"/>
    </row>
    <row r="7" spans="1:11" ht="33.75" customHeight="1">
      <c r="A7" s="11" t="s">
        <v>50</v>
      </c>
      <c r="B7" s="11" t="s">
        <v>51</v>
      </c>
      <c r="C7" s="11" t="s">
        <v>29</v>
      </c>
      <c r="D7" s="22" t="s">
        <v>26</v>
      </c>
      <c r="E7" s="23" t="s">
        <v>71</v>
      </c>
      <c r="F7" s="23" t="s">
        <v>110</v>
      </c>
      <c r="G7" s="23" t="s">
        <v>72</v>
      </c>
      <c r="H7" s="23" t="s">
        <v>109</v>
      </c>
      <c r="I7" s="17" t="s">
        <v>28</v>
      </c>
    </row>
    <row r="8" spans="1:11">
      <c r="A8" s="28" t="s">
        <v>52</v>
      </c>
      <c r="B8" s="28"/>
      <c r="C8" s="74"/>
      <c r="D8" s="41"/>
      <c r="E8" s="41"/>
      <c r="F8" s="41"/>
      <c r="G8" s="41"/>
      <c r="H8" s="41"/>
      <c r="I8" s="74"/>
    </row>
    <row r="9" spans="1:11">
      <c r="B9" s="29" t="s">
        <v>64</v>
      </c>
      <c r="C9" s="43"/>
      <c r="D9" s="42"/>
      <c r="E9" s="42"/>
      <c r="F9" s="42"/>
      <c r="G9" s="42"/>
      <c r="H9" s="42"/>
      <c r="I9" s="43"/>
    </row>
    <row r="10" spans="1:11">
      <c r="B10" s="38" t="s">
        <v>688</v>
      </c>
      <c r="C10" s="31" t="s">
        <v>689</v>
      </c>
      <c r="D10" s="30">
        <v>7</v>
      </c>
      <c r="E10" s="30">
        <f>2*0.9</f>
        <v>1.8</v>
      </c>
      <c r="F10" s="30">
        <f>+E10*1.085</f>
        <v>1.9530000000000001</v>
      </c>
      <c r="G10" s="30">
        <f>2*0.9</f>
        <v>1.8</v>
      </c>
      <c r="H10" s="30">
        <f>G10*1.085</f>
        <v>1.9530000000000001</v>
      </c>
      <c r="I10" s="38"/>
    </row>
    <row r="11" spans="1:11">
      <c r="B11" s="38" t="s">
        <v>0</v>
      </c>
      <c r="C11" s="31" t="s">
        <v>853</v>
      </c>
      <c r="D11" s="30">
        <v>0.06</v>
      </c>
      <c r="E11" s="37">
        <v>5.3999999999999999E-2</v>
      </c>
      <c r="F11" s="30">
        <f>E11*1.085</f>
        <v>5.8589999999999996E-2</v>
      </c>
      <c r="G11" s="37">
        <v>5.3999999999999999E-2</v>
      </c>
      <c r="H11" s="30">
        <f>G11*1.085</f>
        <v>5.8589999999999996E-2</v>
      </c>
      <c r="I11" s="31"/>
    </row>
    <row r="12" spans="1:11" ht="28.8">
      <c r="B12" s="38" t="s">
        <v>1</v>
      </c>
      <c r="C12" s="75" t="s">
        <v>854</v>
      </c>
      <c r="D12" s="30">
        <v>7.0000000000000007E-2</v>
      </c>
      <c r="E12" s="30">
        <v>0.06</v>
      </c>
      <c r="F12" s="30">
        <f>E12*1.085</f>
        <v>6.5099999999999991E-2</v>
      </c>
      <c r="G12" s="30">
        <v>0.06</v>
      </c>
      <c r="H12" s="30">
        <f>G12*1.085</f>
        <v>6.5099999999999991E-2</v>
      </c>
      <c r="I12" s="31"/>
    </row>
    <row r="13" spans="1:11" ht="28.8">
      <c r="B13" s="38" t="s">
        <v>2</v>
      </c>
      <c r="C13" s="75" t="s">
        <v>855</v>
      </c>
      <c r="D13" s="30">
        <v>0.14000000000000001</v>
      </c>
      <c r="E13" s="30">
        <v>0.13</v>
      </c>
      <c r="F13" s="30">
        <f>E13*1.085</f>
        <v>0.14105000000000001</v>
      </c>
      <c r="G13" s="30">
        <v>0.13</v>
      </c>
      <c r="H13" s="30">
        <f>G13*1.085</f>
        <v>0.14105000000000001</v>
      </c>
      <c r="I13" s="31"/>
    </row>
    <row r="14" spans="1:11" ht="57.6">
      <c r="B14" s="38" t="s">
        <v>3</v>
      </c>
      <c r="C14" s="31"/>
      <c r="D14" s="30"/>
      <c r="E14" s="30"/>
      <c r="F14" s="30"/>
      <c r="G14" s="30"/>
      <c r="H14" s="30"/>
      <c r="I14" s="75" t="s">
        <v>693</v>
      </c>
    </row>
    <row r="16" spans="1:11">
      <c r="B16" s="29" t="s">
        <v>27</v>
      </c>
      <c r="C16" s="43"/>
      <c r="D16" s="42"/>
      <c r="E16" s="42"/>
      <c r="F16" s="42"/>
      <c r="G16" s="42"/>
      <c r="H16" s="42"/>
      <c r="I16" s="43"/>
    </row>
    <row r="17" spans="2:9" ht="43.2">
      <c r="B17" s="38" t="s">
        <v>4</v>
      </c>
      <c r="C17" s="31" t="s">
        <v>694</v>
      </c>
      <c r="D17" s="30">
        <v>20</v>
      </c>
      <c r="E17" s="30">
        <v>18</v>
      </c>
      <c r="F17" s="30">
        <f t="shared" ref="F17:F26" si="0">E17*1.085</f>
        <v>19.53</v>
      </c>
      <c r="G17" s="30">
        <v>18</v>
      </c>
      <c r="H17" s="30">
        <f>G17*1.085</f>
        <v>19.53</v>
      </c>
      <c r="I17" s="75" t="s">
        <v>856</v>
      </c>
    </row>
    <row r="18" spans="2:9" ht="43.2">
      <c r="B18" s="38" t="s">
        <v>5</v>
      </c>
      <c r="C18" s="31" t="s">
        <v>694</v>
      </c>
      <c r="D18" s="30">
        <v>20</v>
      </c>
      <c r="E18" s="30">
        <v>18</v>
      </c>
      <c r="F18" s="30">
        <f t="shared" si="0"/>
        <v>19.53</v>
      </c>
      <c r="G18" s="30">
        <v>18</v>
      </c>
      <c r="H18" s="30">
        <f>G18*1.085</f>
        <v>19.53</v>
      </c>
      <c r="I18" s="75" t="s">
        <v>857</v>
      </c>
    </row>
    <row r="19" spans="2:9" ht="43.2">
      <c r="B19" s="38" t="s">
        <v>6</v>
      </c>
      <c r="C19" s="31" t="s">
        <v>694</v>
      </c>
      <c r="D19" s="30">
        <v>20</v>
      </c>
      <c r="E19" s="30">
        <v>18</v>
      </c>
      <c r="F19" s="30">
        <f t="shared" si="0"/>
        <v>19.53</v>
      </c>
      <c r="G19" s="30">
        <v>18</v>
      </c>
      <c r="H19" s="30">
        <f>G19*1.085</f>
        <v>19.53</v>
      </c>
      <c r="I19" s="75" t="s">
        <v>857</v>
      </c>
    </row>
    <row r="20" spans="2:9" ht="73.5" customHeight="1">
      <c r="B20" s="38" t="s">
        <v>7</v>
      </c>
      <c r="C20" s="75" t="s">
        <v>697</v>
      </c>
      <c r="D20" s="30">
        <f>20+4.61</f>
        <v>24.61</v>
      </c>
      <c r="E20" s="30">
        <f t="shared" ref="E20:E26" si="1">D20*0.9</f>
        <v>22.149000000000001</v>
      </c>
      <c r="F20" s="30">
        <f t="shared" si="0"/>
        <v>24.031665</v>
      </c>
      <c r="G20" s="30">
        <f t="shared" ref="G20:H26" si="2">E20</f>
        <v>22.149000000000001</v>
      </c>
      <c r="H20" s="30">
        <f t="shared" si="2"/>
        <v>24.031665</v>
      </c>
      <c r="I20" s="75" t="s">
        <v>858</v>
      </c>
    </row>
    <row r="21" spans="2:9" ht="38.25" customHeight="1">
      <c r="B21" s="38" t="s">
        <v>8</v>
      </c>
      <c r="C21" s="75" t="s">
        <v>697</v>
      </c>
      <c r="D21" s="30">
        <f>20+4.61</f>
        <v>24.61</v>
      </c>
      <c r="E21" s="30">
        <f t="shared" si="1"/>
        <v>22.149000000000001</v>
      </c>
      <c r="F21" s="30">
        <f t="shared" si="0"/>
        <v>24.031665</v>
      </c>
      <c r="G21" s="30">
        <f t="shared" si="2"/>
        <v>22.149000000000001</v>
      </c>
      <c r="H21" s="30">
        <f t="shared" si="2"/>
        <v>24.031665</v>
      </c>
      <c r="I21" s="90" t="s">
        <v>859</v>
      </c>
    </row>
    <row r="22" spans="2:9" ht="38.25" customHeight="1">
      <c r="B22" s="38" t="s">
        <v>9</v>
      </c>
      <c r="C22" s="75" t="s">
        <v>700</v>
      </c>
      <c r="D22" s="30">
        <f>20+7.37</f>
        <v>27.37</v>
      </c>
      <c r="E22" s="30">
        <f t="shared" si="1"/>
        <v>24.633000000000003</v>
      </c>
      <c r="F22" s="30">
        <f t="shared" si="0"/>
        <v>26.726805000000002</v>
      </c>
      <c r="G22" s="30">
        <f t="shared" si="2"/>
        <v>24.633000000000003</v>
      </c>
      <c r="H22" s="30">
        <f t="shared" si="2"/>
        <v>26.726805000000002</v>
      </c>
      <c r="I22" s="110"/>
    </row>
    <row r="23" spans="2:9" ht="38.25" customHeight="1">
      <c r="B23" s="38" t="s">
        <v>10</v>
      </c>
      <c r="C23" s="75" t="s">
        <v>701</v>
      </c>
      <c r="D23" s="30">
        <f>20+9.22</f>
        <v>29.22</v>
      </c>
      <c r="E23" s="30">
        <f t="shared" si="1"/>
        <v>26.297999999999998</v>
      </c>
      <c r="F23" s="30">
        <f t="shared" si="0"/>
        <v>28.533329999999996</v>
      </c>
      <c r="G23" s="30">
        <f t="shared" si="2"/>
        <v>26.297999999999998</v>
      </c>
      <c r="H23" s="30">
        <f t="shared" si="2"/>
        <v>28.533329999999996</v>
      </c>
      <c r="I23" s="110"/>
    </row>
    <row r="24" spans="2:9" ht="38.25" customHeight="1">
      <c r="B24" s="38" t="s">
        <v>11</v>
      </c>
      <c r="C24" s="75" t="s">
        <v>702</v>
      </c>
      <c r="D24" s="30">
        <f>20+18.43</f>
        <v>38.43</v>
      </c>
      <c r="E24" s="30">
        <f t="shared" si="1"/>
        <v>34.587000000000003</v>
      </c>
      <c r="F24" s="30">
        <f t="shared" si="0"/>
        <v>37.526895000000003</v>
      </c>
      <c r="G24" s="30">
        <f t="shared" si="2"/>
        <v>34.587000000000003</v>
      </c>
      <c r="H24" s="30">
        <f t="shared" si="2"/>
        <v>37.526895000000003</v>
      </c>
      <c r="I24" s="110"/>
    </row>
    <row r="25" spans="2:9" ht="38.25" customHeight="1">
      <c r="B25" s="38" t="s">
        <v>703</v>
      </c>
      <c r="C25" s="75" t="s">
        <v>704</v>
      </c>
      <c r="D25" s="30">
        <f>20+35.95</f>
        <v>55.95</v>
      </c>
      <c r="E25" s="30">
        <f t="shared" si="1"/>
        <v>50.355000000000004</v>
      </c>
      <c r="F25" s="30">
        <f t="shared" si="0"/>
        <v>54.635175000000004</v>
      </c>
      <c r="G25" s="30">
        <f t="shared" si="2"/>
        <v>50.355000000000004</v>
      </c>
      <c r="H25" s="30">
        <f t="shared" si="2"/>
        <v>54.635175000000004</v>
      </c>
      <c r="I25" s="110"/>
    </row>
    <row r="26" spans="2:9" ht="38.25" customHeight="1">
      <c r="B26" s="38" t="s">
        <v>12</v>
      </c>
      <c r="C26" s="75" t="s">
        <v>705</v>
      </c>
      <c r="D26" s="30">
        <f>D25+18.43</f>
        <v>74.38</v>
      </c>
      <c r="E26" s="30">
        <f t="shared" si="1"/>
        <v>66.941999999999993</v>
      </c>
      <c r="F26" s="30">
        <f t="shared" si="0"/>
        <v>72.632069999999985</v>
      </c>
      <c r="G26" s="30">
        <f t="shared" si="2"/>
        <v>66.941999999999993</v>
      </c>
      <c r="H26" s="30">
        <f t="shared" si="2"/>
        <v>72.632069999999985</v>
      </c>
      <c r="I26" s="111"/>
    </row>
    <row r="27" spans="2:9" ht="66.75" customHeight="1">
      <c r="B27" s="38" t="s">
        <v>13</v>
      </c>
      <c r="C27" s="31"/>
      <c r="D27" s="30"/>
      <c r="E27" s="30"/>
      <c r="F27" s="30"/>
      <c r="G27" s="30"/>
      <c r="H27" s="30"/>
      <c r="I27" s="75" t="s">
        <v>860</v>
      </c>
    </row>
    <row r="29" spans="2:9">
      <c r="B29" s="29" t="s">
        <v>57</v>
      </c>
      <c r="C29" s="43"/>
      <c r="D29" s="42"/>
      <c r="E29" s="42"/>
      <c r="F29" s="42"/>
      <c r="G29" s="42"/>
      <c r="H29" s="42"/>
      <c r="I29" s="43"/>
    </row>
    <row r="30" spans="2:9" ht="74.25" customHeight="1">
      <c r="B30" s="38" t="s">
        <v>20</v>
      </c>
      <c r="C30" s="31" t="s">
        <v>707</v>
      </c>
      <c r="D30" s="30">
        <v>9.2100000000000009</v>
      </c>
      <c r="E30" s="30">
        <f t="shared" ref="E30:E36" si="3">D30*0.9</f>
        <v>8.2890000000000015</v>
      </c>
      <c r="F30" s="30">
        <f t="shared" ref="F30:F36" si="4">E30*1.085</f>
        <v>8.993565000000002</v>
      </c>
      <c r="G30" s="30">
        <f t="shared" ref="G30:H36" si="5">E30</f>
        <v>8.2890000000000015</v>
      </c>
      <c r="H30" s="30">
        <f t="shared" si="5"/>
        <v>8.993565000000002</v>
      </c>
      <c r="I30" s="75" t="s">
        <v>858</v>
      </c>
    </row>
    <row r="31" spans="2:9">
      <c r="B31" s="38" t="s">
        <v>21</v>
      </c>
      <c r="C31" s="31" t="s">
        <v>707</v>
      </c>
      <c r="D31" s="30">
        <v>9.2100000000000009</v>
      </c>
      <c r="E31" s="30">
        <f t="shared" si="3"/>
        <v>8.2890000000000015</v>
      </c>
      <c r="F31" s="30">
        <f t="shared" si="4"/>
        <v>8.993565000000002</v>
      </c>
      <c r="G31" s="30">
        <f t="shared" si="5"/>
        <v>8.2890000000000015</v>
      </c>
      <c r="H31" s="30">
        <f t="shared" si="5"/>
        <v>8.993565000000002</v>
      </c>
      <c r="I31" s="90" t="s">
        <v>708</v>
      </c>
    </row>
    <row r="32" spans="2:9">
      <c r="B32" s="38" t="s">
        <v>22</v>
      </c>
      <c r="C32" s="31" t="s">
        <v>709</v>
      </c>
      <c r="D32" s="30">
        <f>9.21+4.61</f>
        <v>13.82</v>
      </c>
      <c r="E32" s="30">
        <f t="shared" si="3"/>
        <v>12.438000000000001</v>
      </c>
      <c r="F32" s="30">
        <f t="shared" si="4"/>
        <v>13.495229999999999</v>
      </c>
      <c r="G32" s="30">
        <f t="shared" si="5"/>
        <v>12.438000000000001</v>
      </c>
      <c r="H32" s="30">
        <f t="shared" si="5"/>
        <v>13.495229999999999</v>
      </c>
      <c r="I32" s="91"/>
    </row>
    <row r="33" spans="1:9">
      <c r="B33" s="38" t="s">
        <v>23</v>
      </c>
      <c r="C33" s="31" t="s">
        <v>710</v>
      </c>
      <c r="D33" s="30">
        <v>18.420000000000002</v>
      </c>
      <c r="E33" s="30">
        <f t="shared" si="3"/>
        <v>16.578000000000003</v>
      </c>
      <c r="F33" s="30">
        <f t="shared" si="4"/>
        <v>17.987130000000004</v>
      </c>
      <c r="G33" s="30">
        <f t="shared" si="5"/>
        <v>16.578000000000003</v>
      </c>
      <c r="H33" s="30">
        <f t="shared" si="5"/>
        <v>17.987130000000004</v>
      </c>
      <c r="I33" s="91"/>
    </row>
    <row r="34" spans="1:9">
      <c r="B34" s="38" t="s">
        <v>24</v>
      </c>
      <c r="C34" s="31" t="s">
        <v>711</v>
      </c>
      <c r="D34" s="30">
        <v>27.64</v>
      </c>
      <c r="E34" s="30">
        <f t="shared" si="3"/>
        <v>24.876000000000001</v>
      </c>
      <c r="F34" s="30">
        <f t="shared" si="4"/>
        <v>26.990459999999999</v>
      </c>
      <c r="G34" s="30">
        <f t="shared" si="5"/>
        <v>24.876000000000001</v>
      </c>
      <c r="H34" s="30">
        <f t="shared" si="5"/>
        <v>26.990459999999999</v>
      </c>
      <c r="I34" s="91"/>
    </row>
    <row r="35" spans="1:9">
      <c r="B35" s="38" t="s">
        <v>712</v>
      </c>
      <c r="C35" s="31" t="s">
        <v>713</v>
      </c>
      <c r="D35" s="30">
        <v>51.6</v>
      </c>
      <c r="E35" s="30">
        <f t="shared" si="3"/>
        <v>46.440000000000005</v>
      </c>
      <c r="F35" s="30">
        <f t="shared" si="4"/>
        <v>50.387400000000007</v>
      </c>
      <c r="G35" s="30">
        <f t="shared" si="5"/>
        <v>46.440000000000005</v>
      </c>
      <c r="H35" s="30">
        <f t="shared" si="5"/>
        <v>50.387400000000007</v>
      </c>
      <c r="I35" s="91"/>
    </row>
    <row r="36" spans="1:9">
      <c r="B36" s="38" t="s">
        <v>25</v>
      </c>
      <c r="C36" s="31" t="s">
        <v>714</v>
      </c>
      <c r="D36" s="30">
        <f>D35+18.43</f>
        <v>70.03</v>
      </c>
      <c r="E36" s="30">
        <f t="shared" si="3"/>
        <v>63.027000000000001</v>
      </c>
      <c r="F36" s="30">
        <f t="shared" si="4"/>
        <v>68.384294999999995</v>
      </c>
      <c r="G36" s="30">
        <f t="shared" si="5"/>
        <v>63.027000000000001</v>
      </c>
      <c r="H36" s="30">
        <f t="shared" si="5"/>
        <v>68.384294999999995</v>
      </c>
      <c r="I36" s="92"/>
    </row>
    <row r="37" spans="1:9">
      <c r="A37" s="24"/>
      <c r="C37" s="5"/>
      <c r="D37" s="40"/>
      <c r="E37" s="40"/>
      <c r="F37" s="40"/>
      <c r="G37" s="40"/>
      <c r="H37" s="40"/>
      <c r="I37" s="5"/>
    </row>
    <row r="38" spans="1:9">
      <c r="B38" s="29" t="s">
        <v>58</v>
      </c>
      <c r="C38" s="43"/>
      <c r="D38" s="42"/>
      <c r="E38" s="42"/>
      <c r="F38" s="42"/>
      <c r="G38" s="42"/>
      <c r="H38" s="42"/>
      <c r="I38" s="43"/>
    </row>
    <row r="39" spans="1:9">
      <c r="B39" s="38" t="s">
        <v>14</v>
      </c>
      <c r="C39" s="31" t="s">
        <v>715</v>
      </c>
      <c r="D39" s="30">
        <v>0</v>
      </c>
      <c r="E39" s="30">
        <v>0</v>
      </c>
      <c r="F39" s="30">
        <v>0</v>
      </c>
      <c r="G39" s="30">
        <v>0</v>
      </c>
      <c r="H39" s="30">
        <v>0</v>
      </c>
      <c r="I39" s="31"/>
    </row>
    <row r="40" spans="1:9">
      <c r="B40" s="38" t="s">
        <v>15</v>
      </c>
      <c r="C40" s="31" t="s">
        <v>716</v>
      </c>
      <c r="D40" s="30">
        <v>0</v>
      </c>
      <c r="E40" s="30">
        <v>0</v>
      </c>
      <c r="F40" s="30">
        <v>0</v>
      </c>
      <c r="G40" s="30">
        <v>0</v>
      </c>
      <c r="H40" s="30">
        <v>0</v>
      </c>
      <c r="I40" s="31"/>
    </row>
    <row r="41" spans="1:9">
      <c r="B41" s="38" t="s">
        <v>16</v>
      </c>
      <c r="C41" s="31" t="s">
        <v>717</v>
      </c>
      <c r="D41" s="30">
        <v>0</v>
      </c>
      <c r="E41" s="30">
        <v>0</v>
      </c>
      <c r="F41" s="30">
        <v>0</v>
      </c>
      <c r="G41" s="30">
        <v>0</v>
      </c>
      <c r="H41" s="30">
        <v>0</v>
      </c>
      <c r="I41" s="31"/>
    </row>
    <row r="42" spans="1:9">
      <c r="B42" s="38" t="s">
        <v>17</v>
      </c>
      <c r="C42" s="31" t="s">
        <v>718</v>
      </c>
      <c r="D42" s="30">
        <v>0</v>
      </c>
      <c r="E42" s="30">
        <v>0</v>
      </c>
      <c r="F42" s="30">
        <v>0</v>
      </c>
      <c r="G42" s="30">
        <v>0</v>
      </c>
      <c r="H42" s="30">
        <v>0</v>
      </c>
      <c r="I42" s="31"/>
    </row>
    <row r="43" spans="1:9" ht="44.4" customHeight="1">
      <c r="B43" s="38" t="s">
        <v>19</v>
      </c>
      <c r="C43" s="31" t="s">
        <v>719</v>
      </c>
      <c r="D43" s="30">
        <v>0</v>
      </c>
      <c r="E43" s="30">
        <v>0</v>
      </c>
      <c r="F43" s="30">
        <v>0</v>
      </c>
      <c r="G43" s="30">
        <v>0</v>
      </c>
      <c r="H43" s="30">
        <v>0</v>
      </c>
      <c r="I43" s="90" t="s">
        <v>861</v>
      </c>
    </row>
    <row r="44" spans="1:9" ht="44.4" customHeight="1">
      <c r="B44" s="38" t="s">
        <v>18</v>
      </c>
      <c r="C44" s="31" t="s">
        <v>719</v>
      </c>
      <c r="D44" s="30">
        <v>0</v>
      </c>
      <c r="E44" s="30">
        <v>0</v>
      </c>
      <c r="F44" s="30">
        <v>0</v>
      </c>
      <c r="G44" s="30">
        <v>0</v>
      </c>
      <c r="H44" s="30">
        <v>0</v>
      </c>
      <c r="I44" s="92"/>
    </row>
    <row r="46" spans="1:9">
      <c r="B46" s="29" t="s">
        <v>56</v>
      </c>
      <c r="C46" s="43"/>
      <c r="D46" s="42"/>
      <c r="E46" s="42"/>
      <c r="F46" s="42"/>
      <c r="G46" s="42"/>
      <c r="H46" s="42"/>
      <c r="I46" s="43"/>
    </row>
    <row r="47" spans="1:9" ht="132" customHeight="1">
      <c r="B47" s="38" t="s">
        <v>721</v>
      </c>
      <c r="C47" s="75" t="s">
        <v>722</v>
      </c>
      <c r="D47" s="30">
        <v>0</v>
      </c>
      <c r="E47" s="30">
        <v>0</v>
      </c>
      <c r="F47" s="30">
        <v>0</v>
      </c>
      <c r="G47" s="30">
        <v>0</v>
      </c>
      <c r="H47" s="30">
        <v>0</v>
      </c>
      <c r="I47" s="31"/>
    </row>
    <row r="48" spans="1:9" ht="115.2">
      <c r="B48" s="38" t="s">
        <v>723</v>
      </c>
      <c r="C48" s="75" t="s">
        <v>724</v>
      </c>
      <c r="D48" s="30">
        <v>0</v>
      </c>
      <c r="E48" s="30">
        <v>0</v>
      </c>
      <c r="F48" s="30">
        <v>0</v>
      </c>
      <c r="G48" s="30">
        <v>0</v>
      </c>
      <c r="H48" s="30">
        <v>0</v>
      </c>
      <c r="I48" s="31"/>
    </row>
    <row r="49" spans="1:9">
      <c r="B49" s="38" t="s">
        <v>725</v>
      </c>
      <c r="C49" s="75" t="s">
        <v>726</v>
      </c>
      <c r="D49" s="30">
        <v>0</v>
      </c>
      <c r="E49" s="30">
        <v>0</v>
      </c>
      <c r="F49" s="30">
        <v>0</v>
      </c>
      <c r="G49" s="30">
        <v>0</v>
      </c>
      <c r="H49" s="30">
        <v>0</v>
      </c>
      <c r="I49" s="31"/>
    </row>
    <row r="50" spans="1:9">
      <c r="B50" s="38" t="s">
        <v>727</v>
      </c>
      <c r="C50" s="75" t="s">
        <v>728</v>
      </c>
      <c r="D50" s="30">
        <v>0</v>
      </c>
      <c r="E50" s="30">
        <v>0</v>
      </c>
      <c r="F50" s="30">
        <v>0</v>
      </c>
      <c r="G50" s="30">
        <v>0</v>
      </c>
      <c r="H50" s="30">
        <v>0</v>
      </c>
      <c r="I50" s="31"/>
    </row>
    <row r="52" spans="1:9">
      <c r="A52" s="28" t="s">
        <v>53</v>
      </c>
      <c r="B52" s="28"/>
      <c r="C52" s="74"/>
      <c r="D52" s="41"/>
      <c r="E52" s="41"/>
      <c r="F52" s="41"/>
      <c r="G52" s="41"/>
      <c r="H52" s="41"/>
      <c r="I52" s="74"/>
    </row>
    <row r="53" spans="1:9">
      <c r="A53" s="24"/>
      <c r="B53" s="29" t="s">
        <v>30</v>
      </c>
      <c r="C53" s="43"/>
      <c r="D53" s="42"/>
      <c r="E53" s="42"/>
      <c r="F53" s="42"/>
      <c r="G53" s="42"/>
      <c r="H53" s="42"/>
      <c r="I53" s="43"/>
    </row>
    <row r="54" spans="1:9">
      <c r="A54" s="24"/>
      <c r="B54" s="38" t="s">
        <v>31</v>
      </c>
      <c r="C54" s="31"/>
      <c r="D54" s="30"/>
      <c r="E54" s="30"/>
      <c r="F54" s="30"/>
      <c r="G54" s="30"/>
      <c r="H54" s="30"/>
      <c r="I54" s="31"/>
    </row>
    <row r="55" spans="1:9">
      <c r="A55" s="24"/>
      <c r="B55" s="38" t="s">
        <v>32</v>
      </c>
      <c r="C55" s="31"/>
      <c r="D55" s="30"/>
      <c r="E55" s="30"/>
      <c r="F55" s="30"/>
      <c r="G55" s="30"/>
      <c r="H55" s="30"/>
      <c r="I55" s="31"/>
    </row>
    <row r="56" spans="1:9">
      <c r="B56" s="29" t="s">
        <v>56</v>
      </c>
      <c r="C56" s="43"/>
      <c r="D56" s="42"/>
      <c r="E56" s="42"/>
      <c r="F56" s="42"/>
      <c r="G56" s="42"/>
      <c r="H56" s="42"/>
      <c r="I56" s="43"/>
    </row>
    <row r="57" spans="1:9">
      <c r="B57" s="38" t="s">
        <v>81</v>
      </c>
      <c r="C57" s="31"/>
      <c r="D57" s="30"/>
      <c r="E57" s="30"/>
      <c r="F57" s="30"/>
      <c r="G57" s="30"/>
      <c r="H57" s="30"/>
      <c r="I57" s="31"/>
    </row>
    <row r="58" spans="1:9">
      <c r="B58" s="38" t="s">
        <v>82</v>
      </c>
      <c r="C58" s="31"/>
      <c r="D58" s="30"/>
      <c r="E58" s="30"/>
      <c r="F58" s="30"/>
      <c r="G58" s="30"/>
      <c r="H58" s="30"/>
      <c r="I58" s="31"/>
    </row>
    <row r="59" spans="1:9">
      <c r="B59" s="38" t="s">
        <v>67</v>
      </c>
      <c r="C59" s="31"/>
      <c r="D59" s="30"/>
      <c r="E59" s="30"/>
      <c r="F59" s="30"/>
      <c r="G59" s="30"/>
      <c r="H59" s="30"/>
      <c r="I59" s="31"/>
    </row>
    <row r="60" spans="1:9">
      <c r="B60" s="29" t="s">
        <v>59</v>
      </c>
      <c r="C60" s="43"/>
      <c r="D60" s="42"/>
      <c r="E60" s="42"/>
      <c r="F60" s="42"/>
      <c r="G60" s="42"/>
      <c r="H60" s="42"/>
      <c r="I60" s="43"/>
    </row>
    <row r="61" spans="1:9">
      <c r="B61" s="38" t="s">
        <v>60</v>
      </c>
      <c r="C61" s="31"/>
      <c r="D61" s="30"/>
      <c r="E61" s="30"/>
      <c r="F61" s="30"/>
      <c r="G61" s="30"/>
      <c r="H61" s="30"/>
      <c r="I61" s="31"/>
    </row>
    <row r="62" spans="1:9">
      <c r="B62" s="38" t="s">
        <v>61</v>
      </c>
      <c r="C62" s="31"/>
      <c r="D62" s="30"/>
      <c r="E62" s="30"/>
      <c r="F62" s="30"/>
      <c r="G62" s="30"/>
      <c r="H62" s="30"/>
      <c r="I62" s="31"/>
    </row>
    <row r="63" spans="1:9">
      <c r="B63" s="38" t="s">
        <v>62</v>
      </c>
      <c r="C63" s="31"/>
      <c r="D63" s="30"/>
      <c r="E63" s="30"/>
      <c r="F63" s="30"/>
      <c r="G63" s="30"/>
      <c r="H63" s="30"/>
      <c r="I63" s="31"/>
    </row>
    <row r="64" spans="1:9">
      <c r="B64" s="38" t="s">
        <v>63</v>
      </c>
      <c r="C64" s="31"/>
      <c r="D64" s="30"/>
      <c r="E64" s="30"/>
      <c r="F64" s="30"/>
      <c r="G64" s="30"/>
      <c r="H64" s="30"/>
      <c r="I64" s="31"/>
    </row>
    <row r="65" spans="1:9">
      <c r="A65" s="24"/>
      <c r="C65" s="5"/>
      <c r="D65" s="40"/>
      <c r="E65" s="40"/>
      <c r="F65" s="40"/>
      <c r="G65" s="40"/>
      <c r="H65" s="40"/>
      <c r="I65" s="5"/>
    </row>
    <row r="66" spans="1:9">
      <c r="A66" s="28" t="s">
        <v>83</v>
      </c>
      <c r="B66" s="28"/>
      <c r="C66" s="74"/>
      <c r="D66" s="41"/>
      <c r="E66" s="41"/>
      <c r="F66" s="41"/>
      <c r="G66" s="41"/>
      <c r="H66" s="41"/>
      <c r="I66" s="74"/>
    </row>
    <row r="67" spans="1:9">
      <c r="A67" s="24"/>
      <c r="B67" s="29" t="s">
        <v>84</v>
      </c>
      <c r="C67" s="43"/>
      <c r="D67" s="42"/>
      <c r="E67" s="42"/>
      <c r="F67" s="42"/>
      <c r="G67" s="42"/>
      <c r="H67" s="42"/>
      <c r="I67" s="43"/>
    </row>
    <row r="68" spans="1:9">
      <c r="A68" s="24"/>
      <c r="B68" s="38" t="s">
        <v>85</v>
      </c>
      <c r="C68" s="31"/>
      <c r="D68" s="30"/>
      <c r="E68" s="30"/>
      <c r="F68" s="30"/>
      <c r="G68" s="30"/>
      <c r="H68" s="30"/>
      <c r="I68" s="31"/>
    </row>
    <row r="69" spans="1:9">
      <c r="A69" s="24"/>
      <c r="B69" s="38" t="s">
        <v>86</v>
      </c>
      <c r="C69" s="31"/>
      <c r="D69" s="30"/>
      <c r="E69" s="30"/>
      <c r="F69" s="30"/>
      <c r="G69" s="30"/>
      <c r="H69" s="30"/>
      <c r="I69" s="31"/>
    </row>
    <row r="70" spans="1:9">
      <c r="A70" s="24"/>
      <c r="B70" s="38" t="s">
        <v>87</v>
      </c>
      <c r="C70" s="31"/>
      <c r="D70" s="30"/>
      <c r="E70" s="30"/>
      <c r="F70" s="30"/>
      <c r="G70" s="30"/>
      <c r="H70" s="30"/>
      <c r="I70" s="31"/>
    </row>
    <row r="71" spans="1:9">
      <c r="A71" s="24"/>
      <c r="B71" s="38" t="s">
        <v>88</v>
      </c>
      <c r="C71" s="31"/>
      <c r="D71" s="30"/>
      <c r="E71" s="30"/>
      <c r="F71" s="30"/>
      <c r="G71" s="30"/>
      <c r="H71" s="30"/>
      <c r="I71" s="31"/>
    </row>
    <row r="72" spans="1:9">
      <c r="A72" s="24"/>
      <c r="B72" s="38" t="s">
        <v>89</v>
      </c>
      <c r="C72" s="31"/>
      <c r="D72" s="30"/>
      <c r="E72" s="30"/>
      <c r="F72" s="30"/>
      <c r="G72" s="30"/>
      <c r="H72" s="30"/>
      <c r="I72" s="31"/>
    </row>
    <row r="73" spans="1:9">
      <c r="A73" s="24"/>
      <c r="C73" s="5"/>
      <c r="D73" s="40"/>
      <c r="E73" s="40"/>
      <c r="F73" s="40"/>
      <c r="G73" s="40"/>
      <c r="H73" s="40"/>
      <c r="I73" s="5"/>
    </row>
    <row r="74" spans="1:9">
      <c r="A74" s="28" t="s">
        <v>55</v>
      </c>
      <c r="B74" s="28"/>
      <c r="C74" s="74"/>
      <c r="D74" s="41"/>
      <c r="E74" s="41"/>
      <c r="F74" s="41"/>
      <c r="G74" s="41"/>
      <c r="H74" s="41"/>
      <c r="I74" s="74"/>
    </row>
    <row r="75" spans="1:9">
      <c r="A75" s="24"/>
      <c r="B75" s="29" t="s">
        <v>90</v>
      </c>
      <c r="C75" s="43"/>
      <c r="D75" s="42"/>
      <c r="E75" s="42"/>
      <c r="F75" s="42"/>
      <c r="G75" s="42"/>
      <c r="H75" s="42"/>
      <c r="I75" s="43"/>
    </row>
    <row r="76" spans="1:9">
      <c r="A76" s="24"/>
      <c r="B76" s="38" t="s">
        <v>91</v>
      </c>
      <c r="C76" s="31" t="s">
        <v>92</v>
      </c>
      <c r="D76" s="30">
        <v>80</v>
      </c>
      <c r="E76" s="30">
        <v>80</v>
      </c>
      <c r="F76" s="30">
        <f>E76*1.085</f>
        <v>86.8</v>
      </c>
      <c r="G76" s="30">
        <v>80</v>
      </c>
      <c r="H76" s="30">
        <f>G76*1.085</f>
        <v>86.8</v>
      </c>
      <c r="I76" s="31" t="s">
        <v>729</v>
      </c>
    </row>
    <row r="77" spans="1:9">
      <c r="A77" s="24"/>
      <c r="B77" s="38" t="s">
        <v>93</v>
      </c>
      <c r="C77" s="31" t="s">
        <v>94</v>
      </c>
      <c r="D77" s="30">
        <v>80</v>
      </c>
      <c r="E77" s="30">
        <v>80</v>
      </c>
      <c r="F77" s="30">
        <f t="shared" ref="F77:F79" si="6">E77*1.085</f>
        <v>86.8</v>
      </c>
      <c r="G77" s="30">
        <v>80</v>
      </c>
      <c r="H77" s="30">
        <f t="shared" ref="H77:H79" si="7">G77*1.085</f>
        <v>86.8</v>
      </c>
      <c r="I77" s="31" t="s">
        <v>729</v>
      </c>
    </row>
    <row r="78" spans="1:9">
      <c r="A78" s="24"/>
      <c r="B78" s="38" t="s">
        <v>95</v>
      </c>
      <c r="C78" s="31" t="s">
        <v>96</v>
      </c>
      <c r="D78" s="30">
        <v>80</v>
      </c>
      <c r="E78" s="30">
        <v>80</v>
      </c>
      <c r="F78" s="30">
        <f t="shared" si="6"/>
        <v>86.8</v>
      </c>
      <c r="G78" s="30">
        <v>80</v>
      </c>
      <c r="H78" s="30">
        <f t="shared" si="7"/>
        <v>86.8</v>
      </c>
      <c r="I78" s="31" t="s">
        <v>729</v>
      </c>
    </row>
    <row r="79" spans="1:9">
      <c r="A79" s="24"/>
      <c r="B79" s="38" t="s">
        <v>68</v>
      </c>
      <c r="C79" s="31" t="s">
        <v>97</v>
      </c>
      <c r="D79" s="30">
        <v>80</v>
      </c>
      <c r="E79" s="30">
        <v>80</v>
      </c>
      <c r="F79" s="30">
        <f t="shared" si="6"/>
        <v>86.8</v>
      </c>
      <c r="G79" s="30">
        <v>80</v>
      </c>
      <c r="H79" s="30">
        <f t="shared" si="7"/>
        <v>86.8</v>
      </c>
      <c r="I79" s="31" t="s">
        <v>729</v>
      </c>
    </row>
    <row r="80" spans="1:9">
      <c r="A80" s="24"/>
      <c r="B80" s="29" t="s">
        <v>98</v>
      </c>
      <c r="C80" s="43"/>
      <c r="D80" s="42"/>
      <c r="E80" s="42"/>
      <c r="F80" s="42"/>
      <c r="G80" s="42"/>
      <c r="H80" s="42"/>
      <c r="I80" s="43"/>
    </row>
    <row r="81" spans="1:9">
      <c r="A81" s="24"/>
      <c r="B81" s="38" t="s">
        <v>91</v>
      </c>
      <c r="C81" s="31" t="s">
        <v>99</v>
      </c>
      <c r="D81" s="30" t="s">
        <v>730</v>
      </c>
      <c r="E81" s="30" t="s">
        <v>730</v>
      </c>
      <c r="F81" s="30" t="s">
        <v>730</v>
      </c>
      <c r="G81" s="30" t="s">
        <v>730</v>
      </c>
      <c r="H81" s="30" t="s">
        <v>730</v>
      </c>
      <c r="I81" s="31"/>
    </row>
    <row r="82" spans="1:9">
      <c r="A82" s="24"/>
      <c r="B82" s="38" t="s">
        <v>93</v>
      </c>
      <c r="C82" s="31" t="s">
        <v>100</v>
      </c>
      <c r="D82" s="30" t="s">
        <v>730</v>
      </c>
      <c r="E82" s="30" t="s">
        <v>730</v>
      </c>
      <c r="F82" s="30" t="s">
        <v>730</v>
      </c>
      <c r="G82" s="30" t="s">
        <v>730</v>
      </c>
      <c r="H82" s="30" t="s">
        <v>730</v>
      </c>
      <c r="I82" s="31"/>
    </row>
    <row r="83" spans="1:9">
      <c r="A83" s="24"/>
      <c r="B83" s="38" t="s">
        <v>95</v>
      </c>
      <c r="C83" s="31" t="s">
        <v>101</v>
      </c>
      <c r="D83" s="30" t="s">
        <v>730</v>
      </c>
      <c r="E83" s="30" t="s">
        <v>730</v>
      </c>
      <c r="F83" s="30" t="s">
        <v>730</v>
      </c>
      <c r="G83" s="30" t="s">
        <v>730</v>
      </c>
      <c r="H83" s="30" t="s">
        <v>730</v>
      </c>
      <c r="I83" s="31"/>
    </row>
    <row r="84" spans="1:9">
      <c r="A84" s="24"/>
      <c r="B84" s="38" t="s">
        <v>68</v>
      </c>
      <c r="C84" s="31" t="s">
        <v>102</v>
      </c>
      <c r="D84" s="30" t="s">
        <v>730</v>
      </c>
      <c r="E84" s="30" t="s">
        <v>730</v>
      </c>
      <c r="F84" s="30" t="s">
        <v>730</v>
      </c>
      <c r="G84" s="30" t="s">
        <v>730</v>
      </c>
      <c r="H84" s="30" t="s">
        <v>730</v>
      </c>
      <c r="I84" s="31"/>
    </row>
    <row r="85" spans="1:9">
      <c r="A85" s="24"/>
      <c r="B85" s="29" t="s">
        <v>103</v>
      </c>
      <c r="C85" s="43"/>
      <c r="D85" s="42"/>
      <c r="E85" s="42"/>
      <c r="F85" s="42"/>
      <c r="G85" s="42"/>
      <c r="H85" s="42"/>
      <c r="I85" s="43"/>
    </row>
    <row r="86" spans="1:9">
      <c r="A86" s="24"/>
      <c r="B86" s="38" t="s">
        <v>91</v>
      </c>
      <c r="C86" s="31" t="s">
        <v>104</v>
      </c>
      <c r="D86" s="30" t="s">
        <v>730</v>
      </c>
      <c r="E86" s="30" t="s">
        <v>730</v>
      </c>
      <c r="F86" s="30" t="s">
        <v>730</v>
      </c>
      <c r="G86" s="30" t="s">
        <v>730</v>
      </c>
      <c r="H86" s="30" t="s">
        <v>730</v>
      </c>
      <c r="I86" s="31"/>
    </row>
    <row r="87" spans="1:9">
      <c r="A87" s="24"/>
      <c r="B87" s="38" t="s">
        <v>93</v>
      </c>
      <c r="C87" s="31" t="s">
        <v>105</v>
      </c>
      <c r="D87" s="30" t="s">
        <v>730</v>
      </c>
      <c r="E87" s="30" t="s">
        <v>730</v>
      </c>
      <c r="F87" s="30" t="s">
        <v>730</v>
      </c>
      <c r="G87" s="30" t="s">
        <v>730</v>
      </c>
      <c r="H87" s="30" t="s">
        <v>730</v>
      </c>
      <c r="I87" s="31"/>
    </row>
    <row r="88" spans="1:9">
      <c r="A88" s="24"/>
      <c r="B88" s="38" t="s">
        <v>95</v>
      </c>
      <c r="C88" s="31" t="s">
        <v>106</v>
      </c>
      <c r="D88" s="30" t="s">
        <v>730</v>
      </c>
      <c r="E88" s="30" t="s">
        <v>730</v>
      </c>
      <c r="F88" s="30" t="s">
        <v>730</v>
      </c>
      <c r="G88" s="30" t="s">
        <v>730</v>
      </c>
      <c r="H88" s="30" t="s">
        <v>730</v>
      </c>
      <c r="I88" s="31"/>
    </row>
    <row r="89" spans="1:9">
      <c r="A89" s="24"/>
      <c r="B89" s="38" t="s">
        <v>68</v>
      </c>
      <c r="C89" s="31" t="s">
        <v>107</v>
      </c>
      <c r="D89" s="30" t="s">
        <v>730</v>
      </c>
      <c r="E89" s="30" t="s">
        <v>730</v>
      </c>
      <c r="F89" s="30" t="s">
        <v>730</v>
      </c>
      <c r="G89" s="30" t="s">
        <v>730</v>
      </c>
      <c r="H89" s="30" t="s">
        <v>730</v>
      </c>
      <c r="I89" s="31"/>
    </row>
    <row r="90" spans="1:9">
      <c r="A90" s="24"/>
      <c r="C90" s="5"/>
      <c r="D90" s="40"/>
      <c r="E90" s="40"/>
      <c r="F90" s="40"/>
      <c r="G90" s="40"/>
      <c r="H90" s="40"/>
      <c r="I90" s="5"/>
    </row>
    <row r="91" spans="1:9">
      <c r="A91" s="24"/>
      <c r="B91" s="29" t="s">
        <v>69</v>
      </c>
      <c r="C91" s="43"/>
      <c r="D91" s="42"/>
      <c r="E91" s="42"/>
      <c r="F91" s="42"/>
      <c r="G91" s="42"/>
      <c r="H91" s="42"/>
      <c r="I91" s="43"/>
    </row>
    <row r="92" spans="1:9">
      <c r="A92" s="24"/>
      <c r="B92" s="38" t="s">
        <v>70</v>
      </c>
      <c r="C92" s="31"/>
      <c r="D92" s="30"/>
      <c r="E92" s="30"/>
      <c r="F92" s="30"/>
      <c r="G92" s="30"/>
      <c r="H92" s="30"/>
      <c r="I92" s="31"/>
    </row>
    <row r="93" spans="1:9">
      <c r="A93" s="24"/>
      <c r="C93" s="5"/>
      <c r="D93" s="40"/>
      <c r="E93" s="40"/>
      <c r="F93" s="40"/>
      <c r="G93" s="40"/>
      <c r="H93" s="40"/>
      <c r="I93" s="5"/>
    </row>
    <row r="94" spans="1:9">
      <c r="A94" s="24"/>
      <c r="B94" s="29" t="s">
        <v>65</v>
      </c>
      <c r="C94" s="43"/>
      <c r="D94" s="42"/>
      <c r="E94" s="42"/>
      <c r="F94" s="42"/>
      <c r="G94" s="42"/>
      <c r="H94" s="42"/>
      <c r="I94" s="43"/>
    </row>
    <row r="95" spans="1:9">
      <c r="A95" s="24"/>
      <c r="B95" s="38" t="s">
        <v>38</v>
      </c>
      <c r="C95" s="31"/>
      <c r="D95" s="30"/>
      <c r="E95" s="30"/>
      <c r="F95" s="30"/>
      <c r="G95" s="30"/>
      <c r="H95" s="30"/>
      <c r="I95" s="31"/>
    </row>
    <row r="96" spans="1:9">
      <c r="A96" s="24"/>
      <c r="B96" s="38" t="s">
        <v>66</v>
      </c>
      <c r="C96" s="31"/>
      <c r="D96" s="30"/>
      <c r="E96" s="30"/>
      <c r="F96" s="30"/>
      <c r="G96" s="30"/>
      <c r="H96" s="30"/>
      <c r="I96" s="31"/>
    </row>
    <row r="97" spans="1:11">
      <c r="A97" s="24"/>
      <c r="B97" s="38" t="s">
        <v>33</v>
      </c>
      <c r="C97" s="31"/>
      <c r="D97" s="30"/>
      <c r="E97" s="30"/>
      <c r="F97" s="30"/>
      <c r="G97" s="30"/>
      <c r="H97" s="30"/>
      <c r="I97" s="31"/>
    </row>
    <row r="98" spans="1:11">
      <c r="A98" s="24"/>
      <c r="B98" s="38" t="s">
        <v>34</v>
      </c>
      <c r="C98" s="31"/>
      <c r="D98" s="30"/>
      <c r="E98" s="30"/>
      <c r="F98" s="30"/>
      <c r="G98" s="30"/>
      <c r="H98" s="30"/>
      <c r="I98" s="31"/>
    </row>
    <row r="99" spans="1:11">
      <c r="A99" s="24"/>
      <c r="B99" s="38" t="s">
        <v>35</v>
      </c>
      <c r="C99" s="31"/>
      <c r="D99" s="30"/>
      <c r="E99" s="30"/>
      <c r="F99" s="30"/>
      <c r="G99" s="30"/>
      <c r="H99" s="30"/>
      <c r="I99" s="31"/>
    </row>
    <row r="100" spans="1:11">
      <c r="A100" s="24"/>
      <c r="B100" s="38" t="s">
        <v>36</v>
      </c>
      <c r="C100" s="31"/>
      <c r="D100" s="30"/>
      <c r="E100" s="30"/>
      <c r="F100" s="30"/>
      <c r="G100" s="30"/>
      <c r="H100" s="30"/>
      <c r="I100" s="31"/>
    </row>
    <row r="101" spans="1:11">
      <c r="A101" s="24"/>
      <c r="B101" s="38" t="s">
        <v>37</v>
      </c>
      <c r="C101" s="31"/>
      <c r="D101" s="30"/>
      <c r="E101" s="30"/>
      <c r="F101" s="30"/>
      <c r="G101" s="30"/>
      <c r="H101" s="30"/>
      <c r="I101" s="31"/>
    </row>
    <row r="102" spans="1:11">
      <c r="A102" s="24"/>
      <c r="B102" s="38" t="s">
        <v>39</v>
      </c>
      <c r="C102" s="31"/>
      <c r="D102" s="30"/>
      <c r="E102" s="30"/>
      <c r="F102" s="30"/>
      <c r="G102" s="30"/>
      <c r="H102" s="30"/>
      <c r="I102" s="31"/>
    </row>
    <row r="103" spans="1:11">
      <c r="A103" s="24"/>
      <c r="B103" s="38" t="s">
        <v>40</v>
      </c>
      <c r="C103" s="31"/>
      <c r="D103" s="30"/>
      <c r="E103" s="30"/>
      <c r="F103" s="30"/>
      <c r="G103" s="30"/>
      <c r="H103" s="30"/>
      <c r="I103" s="31"/>
    </row>
    <row r="104" spans="1:11">
      <c r="A104" s="24"/>
      <c r="B104" s="38" t="s">
        <v>41</v>
      </c>
      <c r="C104" s="31"/>
      <c r="D104" s="30"/>
      <c r="E104" s="30"/>
      <c r="F104" s="30"/>
      <c r="G104" s="30"/>
      <c r="H104" s="30"/>
      <c r="I104" s="31"/>
    </row>
    <row r="105" spans="1:11">
      <c r="A105" s="24"/>
      <c r="B105" s="38" t="s">
        <v>42</v>
      </c>
      <c r="C105" s="31"/>
      <c r="D105" s="30"/>
      <c r="E105" s="30"/>
      <c r="F105" s="30"/>
      <c r="G105" s="30"/>
      <c r="H105" s="30"/>
      <c r="I105" s="31"/>
    </row>
    <row r="106" spans="1:11">
      <c r="A106" s="24"/>
      <c r="B106" s="38" t="s">
        <v>43</v>
      </c>
      <c r="C106" s="31"/>
      <c r="D106" s="30"/>
      <c r="E106" s="30"/>
      <c r="F106" s="30"/>
      <c r="G106" s="30"/>
      <c r="H106" s="30"/>
      <c r="I106" s="31"/>
    </row>
    <row r="107" spans="1:11">
      <c r="A107" s="24"/>
      <c r="B107" s="38" t="s">
        <v>44</v>
      </c>
      <c r="C107" s="31"/>
      <c r="D107" s="30"/>
      <c r="E107" s="30"/>
      <c r="F107" s="30"/>
      <c r="G107" s="30"/>
      <c r="H107" s="30"/>
      <c r="I107" s="31"/>
    </row>
    <row r="108" spans="1:11">
      <c r="A108" s="24"/>
      <c r="B108" s="38" t="s">
        <v>45</v>
      </c>
      <c r="C108" s="31"/>
      <c r="D108" s="30"/>
      <c r="E108" s="30"/>
      <c r="F108" s="30"/>
      <c r="G108" s="30"/>
      <c r="H108" s="30"/>
      <c r="I108" s="31"/>
    </row>
    <row r="109" spans="1:11">
      <c r="A109" s="24"/>
      <c r="B109" s="24"/>
      <c r="C109" s="24"/>
      <c r="D109" s="39"/>
      <c r="E109" s="39"/>
      <c r="F109" s="39"/>
      <c r="G109" s="39"/>
      <c r="H109" s="39"/>
      <c r="I109" s="24"/>
      <c r="J109" s="24"/>
      <c r="K109" s="24"/>
    </row>
    <row r="110" spans="1:11">
      <c r="A110" s="28" t="s">
        <v>54</v>
      </c>
      <c r="B110" s="28"/>
      <c r="C110" s="74"/>
      <c r="D110" s="41"/>
      <c r="E110" s="41"/>
      <c r="F110" s="41"/>
      <c r="G110" s="41"/>
      <c r="H110" s="41"/>
      <c r="I110" s="74"/>
    </row>
    <row r="111" spans="1:11">
      <c r="A111" s="24"/>
      <c r="B111" s="29" t="s">
        <v>76</v>
      </c>
      <c r="C111" s="43"/>
      <c r="D111" s="42"/>
      <c r="E111" s="42"/>
      <c r="F111" s="42"/>
      <c r="G111" s="42"/>
      <c r="H111" s="42"/>
      <c r="I111" s="43"/>
    </row>
    <row r="112" spans="1:11">
      <c r="A112" s="24"/>
      <c r="B112" s="38" t="s">
        <v>731</v>
      </c>
      <c r="C112" s="31" t="s">
        <v>605</v>
      </c>
      <c r="D112" s="30">
        <f>29/1.085</f>
        <v>26.728110599078342</v>
      </c>
      <c r="E112" s="30">
        <f>D112*0.9</f>
        <v>24.055299539170509</v>
      </c>
      <c r="F112" s="30">
        <f>E112*1.085</f>
        <v>26.1</v>
      </c>
      <c r="G112" s="30">
        <f>E112</f>
        <v>24.055299539170509</v>
      </c>
      <c r="H112" s="30">
        <f>F112</f>
        <v>26.1</v>
      </c>
      <c r="I112" s="120" t="s">
        <v>732</v>
      </c>
    </row>
    <row r="113" spans="1:11">
      <c r="A113" s="24"/>
      <c r="B113" s="38" t="s">
        <v>733</v>
      </c>
      <c r="C113" s="31" t="s">
        <v>734</v>
      </c>
      <c r="D113" s="30">
        <f>69/1.085</f>
        <v>63.594470046082954</v>
      </c>
      <c r="E113" s="30">
        <f>D113*0.9</f>
        <v>57.235023041474662</v>
      </c>
      <c r="F113" s="30">
        <f>E113*1.085</f>
        <v>62.100000000000009</v>
      </c>
      <c r="G113" s="30">
        <f>E113</f>
        <v>57.235023041474662</v>
      </c>
      <c r="H113" s="30">
        <f>F113</f>
        <v>62.100000000000009</v>
      </c>
      <c r="I113" s="121"/>
    </row>
    <row r="114" spans="1:11">
      <c r="A114" s="24"/>
      <c r="B114" s="24"/>
      <c r="C114" s="24"/>
      <c r="D114" s="39"/>
      <c r="E114" s="39"/>
      <c r="F114" s="39"/>
      <c r="G114" s="39"/>
      <c r="H114" s="39"/>
      <c r="I114" s="121"/>
      <c r="J114" s="24"/>
      <c r="K114" s="24"/>
    </row>
    <row r="115" spans="1:11">
      <c r="A115" s="24"/>
      <c r="B115" s="29" t="s">
        <v>77</v>
      </c>
      <c r="C115" s="43"/>
      <c r="D115" s="42"/>
      <c r="E115" s="42"/>
      <c r="F115" s="42"/>
      <c r="G115" s="42"/>
      <c r="H115" s="42"/>
      <c r="I115" s="121"/>
    </row>
    <row r="116" spans="1:11">
      <c r="A116" s="24"/>
      <c r="B116" s="38" t="s">
        <v>735</v>
      </c>
      <c r="C116" s="31" t="s">
        <v>736</v>
      </c>
      <c r="D116" s="30">
        <f>69/1.085</f>
        <v>63.594470046082954</v>
      </c>
      <c r="E116" s="30">
        <f>D116*0.9</f>
        <v>57.235023041474662</v>
      </c>
      <c r="F116" s="30">
        <f>E116*1.085</f>
        <v>62.100000000000009</v>
      </c>
      <c r="G116" s="30">
        <f>E116</f>
        <v>57.235023041474662</v>
      </c>
      <c r="H116" s="30">
        <f>F116</f>
        <v>62.100000000000009</v>
      </c>
      <c r="I116" s="121"/>
    </row>
    <row r="117" spans="1:11">
      <c r="A117" s="24"/>
      <c r="B117" s="24"/>
      <c r="C117" s="24"/>
      <c r="D117" s="39"/>
      <c r="E117" s="39"/>
      <c r="F117" s="39"/>
      <c r="G117" s="39"/>
      <c r="H117" s="39"/>
      <c r="I117" s="121"/>
      <c r="J117" s="24"/>
      <c r="K117" s="24"/>
    </row>
    <row r="118" spans="1:11">
      <c r="A118" s="24"/>
      <c r="B118" s="29" t="s">
        <v>74</v>
      </c>
      <c r="C118" s="43"/>
      <c r="D118" s="42"/>
      <c r="E118" s="42"/>
      <c r="F118" s="42"/>
      <c r="G118" s="42"/>
      <c r="H118" s="42"/>
      <c r="I118" s="121"/>
    </row>
    <row r="119" spans="1:11">
      <c r="B119" s="38" t="s">
        <v>737</v>
      </c>
      <c r="C119" s="31" t="s">
        <v>738</v>
      </c>
      <c r="D119" s="30">
        <f>89/1.085</f>
        <v>82.027649769585253</v>
      </c>
      <c r="E119" s="30">
        <f t="shared" ref="E119:E128" si="8">D119*0.9</f>
        <v>73.824884792626733</v>
      </c>
      <c r="F119" s="30">
        <f t="shared" ref="F119:F128" si="9">E119*1.085</f>
        <v>80.100000000000009</v>
      </c>
      <c r="G119" s="30">
        <f t="shared" ref="G119:H128" si="10">E119</f>
        <v>73.824884792626733</v>
      </c>
      <c r="H119" s="30">
        <f t="shared" si="10"/>
        <v>80.100000000000009</v>
      </c>
      <c r="I119" s="121"/>
    </row>
    <row r="120" spans="1:11">
      <c r="B120" s="38" t="s">
        <v>737</v>
      </c>
      <c r="C120" s="31" t="s">
        <v>739</v>
      </c>
      <c r="D120" s="30">
        <f>119/1.085</f>
        <v>109.67741935483872</v>
      </c>
      <c r="E120" s="30">
        <f t="shared" si="8"/>
        <v>98.709677419354847</v>
      </c>
      <c r="F120" s="30">
        <f t="shared" si="9"/>
        <v>107.10000000000001</v>
      </c>
      <c r="G120" s="30">
        <f t="shared" si="10"/>
        <v>98.709677419354847</v>
      </c>
      <c r="H120" s="30">
        <f t="shared" si="10"/>
        <v>107.10000000000001</v>
      </c>
      <c r="I120" s="121"/>
    </row>
    <row r="121" spans="1:11">
      <c r="B121" s="38" t="s">
        <v>740</v>
      </c>
      <c r="C121" s="31" t="s">
        <v>741</v>
      </c>
      <c r="D121" s="30">
        <f>149/1.085</f>
        <v>137.32718894009216</v>
      </c>
      <c r="E121" s="30">
        <f t="shared" si="8"/>
        <v>123.59447004608295</v>
      </c>
      <c r="F121" s="30">
        <f t="shared" si="9"/>
        <v>134.1</v>
      </c>
      <c r="G121" s="30">
        <f t="shared" si="10"/>
        <v>123.59447004608295</v>
      </c>
      <c r="H121" s="30">
        <f t="shared" si="10"/>
        <v>134.1</v>
      </c>
      <c r="I121" s="121"/>
    </row>
    <row r="122" spans="1:11">
      <c r="B122" s="38" t="s">
        <v>740</v>
      </c>
      <c r="C122" s="31" t="s">
        <v>742</v>
      </c>
      <c r="D122" s="30">
        <f>289/1.085</f>
        <v>266.35944700460828</v>
      </c>
      <c r="E122" s="30">
        <f t="shared" si="8"/>
        <v>239.72350230414747</v>
      </c>
      <c r="F122" s="30">
        <f t="shared" si="9"/>
        <v>260.10000000000002</v>
      </c>
      <c r="G122" s="30">
        <f t="shared" si="10"/>
        <v>239.72350230414747</v>
      </c>
      <c r="H122" s="30">
        <f t="shared" si="10"/>
        <v>260.10000000000002</v>
      </c>
      <c r="I122" s="121"/>
    </row>
    <row r="123" spans="1:11">
      <c r="B123" s="38" t="s">
        <v>743</v>
      </c>
      <c r="C123" s="31" t="s">
        <v>744</v>
      </c>
      <c r="D123" s="30">
        <f>129/1.085</f>
        <v>118.89400921658986</v>
      </c>
      <c r="E123" s="30">
        <f t="shared" si="8"/>
        <v>107.00460829493088</v>
      </c>
      <c r="F123" s="30">
        <f t="shared" si="9"/>
        <v>116.1</v>
      </c>
      <c r="G123" s="30">
        <f t="shared" si="10"/>
        <v>107.00460829493088</v>
      </c>
      <c r="H123" s="30">
        <f t="shared" si="10"/>
        <v>116.1</v>
      </c>
      <c r="I123" s="121"/>
    </row>
    <row r="124" spans="1:11">
      <c r="B124" s="38" t="s">
        <v>743</v>
      </c>
      <c r="C124" s="31" t="s">
        <v>745</v>
      </c>
      <c r="D124" s="30">
        <f>169/1.085</f>
        <v>155.76036866359448</v>
      </c>
      <c r="E124" s="30">
        <f t="shared" si="8"/>
        <v>140.18433179723505</v>
      </c>
      <c r="F124" s="30">
        <f t="shared" si="9"/>
        <v>152.10000000000002</v>
      </c>
      <c r="G124" s="30">
        <f t="shared" si="10"/>
        <v>140.18433179723505</v>
      </c>
      <c r="H124" s="30">
        <f t="shared" si="10"/>
        <v>152.10000000000002</v>
      </c>
      <c r="I124" s="121"/>
    </row>
    <row r="125" spans="1:11">
      <c r="B125" s="38" t="s">
        <v>746</v>
      </c>
      <c r="C125" s="31" t="s">
        <v>747</v>
      </c>
      <c r="D125" s="30">
        <f>169/1.085</f>
        <v>155.76036866359448</v>
      </c>
      <c r="E125" s="30">
        <f t="shared" si="8"/>
        <v>140.18433179723505</v>
      </c>
      <c r="F125" s="30">
        <f t="shared" si="9"/>
        <v>152.10000000000002</v>
      </c>
      <c r="G125" s="30">
        <f t="shared" si="10"/>
        <v>140.18433179723505</v>
      </c>
      <c r="H125" s="30">
        <f t="shared" si="10"/>
        <v>152.10000000000002</v>
      </c>
      <c r="I125" s="121"/>
    </row>
    <row r="126" spans="1:11">
      <c r="B126" s="38" t="s">
        <v>746</v>
      </c>
      <c r="C126" s="31" t="s">
        <v>748</v>
      </c>
      <c r="D126" s="30">
        <f>169/1.085</f>
        <v>155.76036866359448</v>
      </c>
      <c r="E126" s="30">
        <f t="shared" si="8"/>
        <v>140.18433179723505</v>
      </c>
      <c r="F126" s="30">
        <f t="shared" si="9"/>
        <v>152.10000000000002</v>
      </c>
      <c r="G126" s="30">
        <f t="shared" si="10"/>
        <v>140.18433179723505</v>
      </c>
      <c r="H126" s="30">
        <f t="shared" si="10"/>
        <v>152.10000000000002</v>
      </c>
      <c r="I126" s="121"/>
    </row>
    <row r="127" spans="1:11">
      <c r="B127" s="38" t="s">
        <v>749</v>
      </c>
      <c r="C127" s="31" t="s">
        <v>750</v>
      </c>
      <c r="D127" s="30">
        <f>259/1.085</f>
        <v>238.70967741935485</v>
      </c>
      <c r="E127" s="30">
        <f t="shared" si="8"/>
        <v>214.83870967741936</v>
      </c>
      <c r="F127" s="30">
        <f t="shared" si="9"/>
        <v>233.1</v>
      </c>
      <c r="G127" s="30">
        <f t="shared" si="10"/>
        <v>214.83870967741936</v>
      </c>
      <c r="H127" s="30">
        <f t="shared" si="10"/>
        <v>233.1</v>
      </c>
      <c r="I127" s="121"/>
    </row>
    <row r="128" spans="1:11">
      <c r="B128" s="38" t="s">
        <v>751</v>
      </c>
      <c r="C128" s="31" t="s">
        <v>752</v>
      </c>
      <c r="D128" s="30">
        <f>249/1.085</f>
        <v>229.4930875576037</v>
      </c>
      <c r="E128" s="30">
        <f t="shared" si="8"/>
        <v>206.54377880184333</v>
      </c>
      <c r="F128" s="30">
        <f t="shared" si="9"/>
        <v>224.1</v>
      </c>
      <c r="G128" s="30">
        <f t="shared" si="10"/>
        <v>206.54377880184333</v>
      </c>
      <c r="H128" s="30">
        <f t="shared" si="10"/>
        <v>224.1</v>
      </c>
      <c r="I128" s="121"/>
    </row>
    <row r="129" spans="1:11">
      <c r="A129" s="24"/>
      <c r="B129" s="24"/>
      <c r="C129" s="24"/>
      <c r="D129" s="39"/>
      <c r="E129" s="39"/>
      <c r="F129" s="39"/>
      <c r="G129" s="39"/>
      <c r="H129" s="39"/>
      <c r="I129" s="121"/>
      <c r="J129" s="24"/>
      <c r="K129" s="24"/>
    </row>
    <row r="130" spans="1:11">
      <c r="A130" s="24"/>
      <c r="B130" s="29" t="s">
        <v>75</v>
      </c>
      <c r="C130" s="43"/>
      <c r="D130" s="42"/>
      <c r="E130" s="42"/>
      <c r="F130" s="42"/>
      <c r="G130" s="42"/>
      <c r="H130" s="42"/>
      <c r="I130" s="121"/>
    </row>
    <row r="131" spans="1:11">
      <c r="B131" s="38" t="s">
        <v>753</v>
      </c>
      <c r="C131" s="31" t="s">
        <v>754</v>
      </c>
      <c r="D131" s="30">
        <f>349/1.085</f>
        <v>321.65898617511522</v>
      </c>
      <c r="E131" s="30">
        <f t="shared" ref="E131:E138" si="11">D131*0.9</f>
        <v>289.4930875576037</v>
      </c>
      <c r="F131" s="30">
        <f t="shared" ref="F131:F141" si="12">E131*1.085</f>
        <v>314.10000000000002</v>
      </c>
      <c r="G131" s="30">
        <f t="shared" ref="G131:H141" si="13">E131</f>
        <v>289.4930875576037</v>
      </c>
      <c r="H131" s="30">
        <f t="shared" si="13"/>
        <v>314.10000000000002</v>
      </c>
      <c r="I131" s="121"/>
    </row>
    <row r="132" spans="1:11">
      <c r="B132" s="38" t="s">
        <v>753</v>
      </c>
      <c r="C132" s="31" t="s">
        <v>755</v>
      </c>
      <c r="D132" s="30">
        <f>379/1.085</f>
        <v>349.30875576036868</v>
      </c>
      <c r="E132" s="30">
        <f t="shared" si="11"/>
        <v>314.37788018433184</v>
      </c>
      <c r="F132" s="30">
        <f t="shared" si="12"/>
        <v>341.1</v>
      </c>
      <c r="G132" s="30">
        <f t="shared" si="13"/>
        <v>314.37788018433184</v>
      </c>
      <c r="H132" s="30">
        <f t="shared" si="13"/>
        <v>341.1</v>
      </c>
      <c r="I132" s="121"/>
    </row>
    <row r="133" spans="1:11">
      <c r="B133" s="38" t="s">
        <v>753</v>
      </c>
      <c r="C133" s="31" t="s">
        <v>756</v>
      </c>
      <c r="D133" s="30">
        <f>409/1.085</f>
        <v>376.95852534562215</v>
      </c>
      <c r="E133" s="30">
        <f t="shared" si="11"/>
        <v>339.26267281105993</v>
      </c>
      <c r="F133" s="30">
        <f t="shared" si="12"/>
        <v>368.1</v>
      </c>
      <c r="G133" s="30">
        <f t="shared" si="13"/>
        <v>339.26267281105993</v>
      </c>
      <c r="H133" s="30">
        <f t="shared" si="13"/>
        <v>368.1</v>
      </c>
      <c r="I133" s="121"/>
    </row>
    <row r="134" spans="1:11">
      <c r="B134" s="38" t="s">
        <v>757</v>
      </c>
      <c r="C134" s="31" t="s">
        <v>758</v>
      </c>
      <c r="D134" s="30">
        <f>379/1.085</f>
        <v>349.30875576036868</v>
      </c>
      <c r="E134" s="30">
        <f t="shared" si="11"/>
        <v>314.37788018433184</v>
      </c>
      <c r="F134" s="30">
        <f t="shared" si="12"/>
        <v>341.1</v>
      </c>
      <c r="G134" s="30">
        <f t="shared" si="13"/>
        <v>314.37788018433184</v>
      </c>
      <c r="H134" s="30">
        <f t="shared" si="13"/>
        <v>341.1</v>
      </c>
      <c r="I134" s="121"/>
    </row>
    <row r="135" spans="1:11">
      <c r="B135" s="38" t="s">
        <v>757</v>
      </c>
      <c r="C135" s="31" t="s">
        <v>759</v>
      </c>
      <c r="D135" s="30">
        <f>499/1.085</f>
        <v>459.90783410138249</v>
      </c>
      <c r="E135" s="30">
        <f t="shared" si="11"/>
        <v>413.91705069124424</v>
      </c>
      <c r="F135" s="30">
        <f t="shared" si="12"/>
        <v>449.09999999999997</v>
      </c>
      <c r="G135" s="30">
        <f t="shared" si="13"/>
        <v>413.91705069124424</v>
      </c>
      <c r="H135" s="30">
        <f t="shared" si="13"/>
        <v>449.09999999999997</v>
      </c>
      <c r="I135" s="121"/>
    </row>
    <row r="136" spans="1:11">
      <c r="B136" s="38" t="s">
        <v>760</v>
      </c>
      <c r="C136" s="31" t="s">
        <v>761</v>
      </c>
      <c r="D136" s="30">
        <f>809/1.085</f>
        <v>745.62211981566827</v>
      </c>
      <c r="E136" s="30">
        <f t="shared" si="11"/>
        <v>671.05990783410141</v>
      </c>
      <c r="F136" s="30">
        <f t="shared" si="12"/>
        <v>728.1</v>
      </c>
      <c r="G136" s="30">
        <f t="shared" si="13"/>
        <v>671.05990783410141</v>
      </c>
      <c r="H136" s="30">
        <f t="shared" si="13"/>
        <v>728.1</v>
      </c>
      <c r="I136" s="121"/>
    </row>
    <row r="137" spans="1:11">
      <c r="B137" s="38" t="s">
        <v>762</v>
      </c>
      <c r="C137" s="31" t="s">
        <v>763</v>
      </c>
      <c r="D137" s="30">
        <f>889/1.085</f>
        <v>819.35483870967744</v>
      </c>
      <c r="E137" s="30">
        <f t="shared" si="11"/>
        <v>737.41935483870975</v>
      </c>
      <c r="F137" s="30">
        <f t="shared" si="12"/>
        <v>800.1</v>
      </c>
      <c r="G137" s="30">
        <f t="shared" si="13"/>
        <v>737.41935483870975</v>
      </c>
      <c r="H137" s="30">
        <f t="shared" si="13"/>
        <v>800.1</v>
      </c>
      <c r="I137" s="121"/>
    </row>
    <row r="138" spans="1:11">
      <c r="B138" s="38" t="s">
        <v>762</v>
      </c>
      <c r="C138" s="31" t="s">
        <v>764</v>
      </c>
      <c r="D138" s="30">
        <f>969/1.085</f>
        <v>893.08755760368672</v>
      </c>
      <c r="E138" s="30">
        <f t="shared" si="11"/>
        <v>803.77880184331809</v>
      </c>
      <c r="F138" s="30">
        <f t="shared" si="12"/>
        <v>872.10000000000014</v>
      </c>
      <c r="G138" s="30">
        <f t="shared" si="13"/>
        <v>803.77880184331809</v>
      </c>
      <c r="H138" s="30">
        <f t="shared" si="13"/>
        <v>872.10000000000014</v>
      </c>
      <c r="I138" s="121"/>
    </row>
    <row r="139" spans="1:11">
      <c r="B139" s="38" t="s">
        <v>765</v>
      </c>
      <c r="C139" s="31" t="s">
        <v>766</v>
      </c>
      <c r="D139" s="30">
        <f>1899/1.085</f>
        <v>1750.2304147465438</v>
      </c>
      <c r="E139" s="30">
        <f>D139*1.085</f>
        <v>1899</v>
      </c>
      <c r="F139" s="30">
        <f t="shared" si="12"/>
        <v>2060.415</v>
      </c>
      <c r="G139" s="30">
        <f t="shared" si="13"/>
        <v>1899</v>
      </c>
      <c r="H139" s="30">
        <f t="shared" si="13"/>
        <v>2060.415</v>
      </c>
      <c r="I139" s="121"/>
    </row>
    <row r="140" spans="1:11">
      <c r="B140" s="38" t="s">
        <v>765</v>
      </c>
      <c r="C140" s="31" t="s">
        <v>767</v>
      </c>
      <c r="D140" s="30">
        <f>1479/1.085</f>
        <v>1363.1336405529955</v>
      </c>
      <c r="E140" s="30">
        <f>D140*0.9</f>
        <v>1226.8202764976961</v>
      </c>
      <c r="F140" s="30">
        <f t="shared" si="12"/>
        <v>1331.1000000000001</v>
      </c>
      <c r="G140" s="30">
        <f t="shared" si="13"/>
        <v>1226.8202764976961</v>
      </c>
      <c r="H140" s="30">
        <f t="shared" si="13"/>
        <v>1331.1000000000001</v>
      </c>
      <c r="I140" s="121"/>
    </row>
    <row r="141" spans="1:11">
      <c r="B141" s="38" t="s">
        <v>768</v>
      </c>
      <c r="C141" s="31" t="s">
        <v>769</v>
      </c>
      <c r="D141" s="30">
        <f>569/1.085</f>
        <v>524.42396313364054</v>
      </c>
      <c r="E141" s="30">
        <f>D141*0.9</f>
        <v>471.9815668202765</v>
      </c>
      <c r="F141" s="30">
        <f t="shared" si="12"/>
        <v>512.1</v>
      </c>
      <c r="G141" s="30">
        <f t="shared" si="13"/>
        <v>471.9815668202765</v>
      </c>
      <c r="H141" s="30">
        <f t="shared" si="13"/>
        <v>512.1</v>
      </c>
      <c r="I141" s="121"/>
    </row>
    <row r="142" spans="1:11">
      <c r="A142" s="24"/>
      <c r="B142" s="24"/>
      <c r="C142" s="24"/>
      <c r="D142" s="39"/>
      <c r="E142" s="39"/>
      <c r="F142" s="39"/>
      <c r="G142" s="39"/>
      <c r="H142" s="39"/>
      <c r="I142" s="121"/>
      <c r="J142" s="24"/>
      <c r="K142" s="24"/>
    </row>
    <row r="143" spans="1:11">
      <c r="A143" s="24"/>
      <c r="B143" s="29" t="s">
        <v>73</v>
      </c>
      <c r="C143" s="43"/>
      <c r="D143" s="42"/>
      <c r="E143" s="42"/>
      <c r="F143" s="42"/>
      <c r="G143" s="42"/>
      <c r="H143" s="42"/>
      <c r="I143" s="121"/>
    </row>
    <row r="144" spans="1:11">
      <c r="B144" s="38" t="s">
        <v>770</v>
      </c>
      <c r="C144" s="31" t="s">
        <v>771</v>
      </c>
      <c r="D144" s="30">
        <f>289/1.085</f>
        <v>266.35944700460828</v>
      </c>
      <c r="E144" s="30">
        <f>D144*0.9</f>
        <v>239.72350230414747</v>
      </c>
      <c r="F144" s="30">
        <f>E144*1.085</f>
        <v>260.10000000000002</v>
      </c>
      <c r="G144" s="30">
        <f>E144</f>
        <v>239.72350230414747</v>
      </c>
      <c r="H144" s="30">
        <f>F144</f>
        <v>260.10000000000002</v>
      </c>
      <c r="I144" s="121"/>
    </row>
    <row r="145" spans="1:9">
      <c r="B145" s="38" t="s">
        <v>772</v>
      </c>
      <c r="C145" s="31" t="s">
        <v>773</v>
      </c>
      <c r="D145" s="30">
        <f>229/1.085</f>
        <v>211.05990783410138</v>
      </c>
      <c r="E145" s="30">
        <f>D145*0.9</f>
        <v>189.95391705069125</v>
      </c>
      <c r="F145" s="30">
        <f>E145*1.085</f>
        <v>206.1</v>
      </c>
      <c r="G145" s="30">
        <f>E145</f>
        <v>189.95391705069125</v>
      </c>
      <c r="H145" s="30">
        <f>F145</f>
        <v>206.1</v>
      </c>
      <c r="I145" s="121"/>
    </row>
    <row r="146" spans="1:9">
      <c r="B146" s="24"/>
      <c r="C146" s="24"/>
      <c r="D146" s="39"/>
      <c r="E146" s="39"/>
      <c r="F146" s="39"/>
      <c r="G146" s="39"/>
      <c r="H146" s="39"/>
      <c r="I146" s="121"/>
    </row>
    <row r="147" spans="1:9">
      <c r="A147" s="24"/>
      <c r="B147" s="29" t="s">
        <v>78</v>
      </c>
      <c r="C147" s="43"/>
      <c r="D147" s="42"/>
      <c r="E147" s="42"/>
      <c r="F147" s="42"/>
      <c r="G147" s="42"/>
      <c r="H147" s="42"/>
      <c r="I147" s="121"/>
    </row>
    <row r="148" spans="1:9">
      <c r="B148" s="38" t="s">
        <v>774</v>
      </c>
      <c r="C148" s="31" t="s">
        <v>775</v>
      </c>
      <c r="D148" s="30">
        <f>529/1.085</f>
        <v>487.55760368663596</v>
      </c>
      <c r="E148" s="30">
        <f>D148*0.9</f>
        <v>438.80184331797238</v>
      </c>
      <c r="F148" s="30">
        <f>E148*1.085</f>
        <v>476.1</v>
      </c>
      <c r="G148" s="30">
        <f>E148</f>
        <v>438.80184331797238</v>
      </c>
      <c r="H148" s="30">
        <f>F148</f>
        <v>476.1</v>
      </c>
      <c r="I148" s="121"/>
    </row>
    <row r="149" spans="1:9">
      <c r="B149" s="38" t="s">
        <v>862</v>
      </c>
      <c r="C149" s="31" t="s">
        <v>863</v>
      </c>
      <c r="D149" s="30">
        <f>559/1.085</f>
        <v>515.20737327188942</v>
      </c>
      <c r="E149" s="30">
        <f>D149*0.9</f>
        <v>463.68663594470047</v>
      </c>
      <c r="F149" s="30">
        <f>E149*1.085</f>
        <v>503.09999999999997</v>
      </c>
      <c r="G149" s="30">
        <f>E149</f>
        <v>463.68663594470047</v>
      </c>
      <c r="H149" s="30">
        <f>F149</f>
        <v>503.09999999999997</v>
      </c>
      <c r="I149" s="121"/>
    </row>
    <row r="150" spans="1:9">
      <c r="I150" s="121"/>
    </row>
    <row r="151" spans="1:9">
      <c r="A151" s="24"/>
      <c r="B151" s="29" t="s">
        <v>79</v>
      </c>
      <c r="C151" s="43"/>
      <c r="D151" s="42"/>
      <c r="E151" s="42"/>
      <c r="F151" s="42"/>
      <c r="G151" s="42"/>
      <c r="H151" s="42"/>
      <c r="I151" s="121"/>
    </row>
    <row r="152" spans="1:9">
      <c r="B152" s="38" t="s">
        <v>776</v>
      </c>
      <c r="C152" s="31" t="s">
        <v>777</v>
      </c>
      <c r="D152" s="30">
        <f>79/1.085</f>
        <v>72.811059907834107</v>
      </c>
      <c r="E152" s="30">
        <f>D152*0.9</f>
        <v>65.529953917050705</v>
      </c>
      <c r="F152" s="30">
        <f>E152*1.085</f>
        <v>71.100000000000009</v>
      </c>
      <c r="G152" s="30">
        <f>E152</f>
        <v>65.529953917050705</v>
      </c>
      <c r="H152" s="30">
        <f>F152</f>
        <v>71.100000000000009</v>
      </c>
      <c r="I152" s="122"/>
    </row>
    <row r="154" spans="1:9">
      <c r="B154" s="29" t="s">
        <v>80</v>
      </c>
      <c r="C154" s="43"/>
      <c r="D154" s="42"/>
      <c r="E154" s="42"/>
      <c r="F154" s="42"/>
      <c r="G154" s="42"/>
      <c r="H154" s="42"/>
      <c r="I154" s="43"/>
    </row>
    <row r="155" spans="1:9">
      <c r="B155" s="38" t="s">
        <v>778</v>
      </c>
      <c r="C155" s="31" t="s">
        <v>779</v>
      </c>
      <c r="D155" s="30">
        <f>19.9/1.085</f>
        <v>18.341013824884794</v>
      </c>
      <c r="E155" s="30">
        <f t="shared" ref="E155:E218" si="14">D155*0.7</f>
        <v>12.838709677419354</v>
      </c>
      <c r="F155" s="30">
        <f t="shared" ref="F155:F218" si="15">E155*1.085</f>
        <v>13.929999999999998</v>
      </c>
      <c r="G155" s="30">
        <f t="shared" ref="G155:H186" si="16">E155</f>
        <v>12.838709677419354</v>
      </c>
      <c r="H155" s="30">
        <f t="shared" si="16"/>
        <v>13.929999999999998</v>
      </c>
      <c r="I155" s="31"/>
    </row>
    <row r="156" spans="1:9">
      <c r="B156" s="38" t="s">
        <v>778</v>
      </c>
      <c r="C156" s="31" t="s">
        <v>780</v>
      </c>
      <c r="D156" s="30">
        <f>14.9/1.085</f>
        <v>13.732718894009217</v>
      </c>
      <c r="E156" s="30">
        <f t="shared" si="14"/>
        <v>9.612903225806452</v>
      </c>
      <c r="F156" s="30">
        <f t="shared" si="15"/>
        <v>10.43</v>
      </c>
      <c r="G156" s="30">
        <f t="shared" si="16"/>
        <v>9.612903225806452</v>
      </c>
      <c r="H156" s="30">
        <f t="shared" si="16"/>
        <v>10.43</v>
      </c>
      <c r="I156" s="31"/>
    </row>
    <row r="157" spans="1:9">
      <c r="B157" s="38" t="s">
        <v>778</v>
      </c>
      <c r="C157" s="31" t="s">
        <v>781</v>
      </c>
      <c r="D157" s="30">
        <f>14.9/1.085</f>
        <v>13.732718894009217</v>
      </c>
      <c r="E157" s="30">
        <f t="shared" si="14"/>
        <v>9.612903225806452</v>
      </c>
      <c r="F157" s="30">
        <f t="shared" si="15"/>
        <v>10.43</v>
      </c>
      <c r="G157" s="30">
        <f t="shared" si="16"/>
        <v>9.612903225806452</v>
      </c>
      <c r="H157" s="30">
        <f t="shared" si="16"/>
        <v>10.43</v>
      </c>
      <c r="I157" s="31"/>
    </row>
    <row r="158" spans="1:9">
      <c r="B158" s="38" t="s">
        <v>778</v>
      </c>
      <c r="C158" s="31" t="s">
        <v>782</v>
      </c>
      <c r="D158" s="30">
        <f>29.9/1.085</f>
        <v>27.557603686635943</v>
      </c>
      <c r="E158" s="30">
        <f t="shared" si="14"/>
        <v>19.29032258064516</v>
      </c>
      <c r="F158" s="30">
        <f t="shared" si="15"/>
        <v>20.93</v>
      </c>
      <c r="G158" s="30">
        <f t="shared" si="16"/>
        <v>19.29032258064516</v>
      </c>
      <c r="H158" s="30">
        <f t="shared" si="16"/>
        <v>20.93</v>
      </c>
      <c r="I158" s="31"/>
    </row>
    <row r="159" spans="1:9" ht="28.8">
      <c r="B159" s="38" t="s">
        <v>778</v>
      </c>
      <c r="C159" s="75" t="s">
        <v>783</v>
      </c>
      <c r="D159" s="30">
        <f>29.9/1.085</f>
        <v>27.557603686635943</v>
      </c>
      <c r="E159" s="30">
        <f t="shared" si="14"/>
        <v>19.29032258064516</v>
      </c>
      <c r="F159" s="30">
        <f t="shared" si="15"/>
        <v>20.93</v>
      </c>
      <c r="G159" s="30">
        <f t="shared" si="16"/>
        <v>19.29032258064516</v>
      </c>
      <c r="H159" s="30">
        <f t="shared" si="16"/>
        <v>20.93</v>
      </c>
      <c r="I159" s="31"/>
    </row>
    <row r="160" spans="1:9" ht="28.8">
      <c r="B160" s="38" t="s">
        <v>778</v>
      </c>
      <c r="C160" s="75" t="s">
        <v>784</v>
      </c>
      <c r="D160" s="30">
        <f>79.9/1.085</f>
        <v>73.640552995391715</v>
      </c>
      <c r="E160" s="30">
        <f t="shared" si="14"/>
        <v>51.548387096774199</v>
      </c>
      <c r="F160" s="30">
        <f t="shared" si="15"/>
        <v>55.930000000000007</v>
      </c>
      <c r="G160" s="30">
        <f t="shared" si="16"/>
        <v>51.548387096774199</v>
      </c>
      <c r="H160" s="30">
        <f t="shared" si="16"/>
        <v>55.930000000000007</v>
      </c>
      <c r="I160" s="31"/>
    </row>
    <row r="161" spans="2:9">
      <c r="B161" s="38" t="s">
        <v>785</v>
      </c>
      <c r="C161" s="31" t="s">
        <v>786</v>
      </c>
      <c r="D161" s="30">
        <f>19.9/1.085</f>
        <v>18.341013824884794</v>
      </c>
      <c r="E161" s="30">
        <f t="shared" si="14"/>
        <v>12.838709677419354</v>
      </c>
      <c r="F161" s="30">
        <f t="shared" si="15"/>
        <v>13.929999999999998</v>
      </c>
      <c r="G161" s="30">
        <f t="shared" si="16"/>
        <v>12.838709677419354</v>
      </c>
      <c r="H161" s="30">
        <f t="shared" si="16"/>
        <v>13.929999999999998</v>
      </c>
      <c r="I161" s="31"/>
    </row>
    <row r="162" spans="2:9" ht="28.8">
      <c r="B162" s="38" t="s">
        <v>785</v>
      </c>
      <c r="C162" s="75" t="s">
        <v>787</v>
      </c>
      <c r="D162" s="30">
        <f>19.9/1.085</f>
        <v>18.341013824884794</v>
      </c>
      <c r="E162" s="30">
        <f t="shared" si="14"/>
        <v>12.838709677419354</v>
      </c>
      <c r="F162" s="30">
        <f t="shared" si="15"/>
        <v>13.929999999999998</v>
      </c>
      <c r="G162" s="30">
        <f t="shared" si="16"/>
        <v>12.838709677419354</v>
      </c>
      <c r="H162" s="30">
        <f t="shared" si="16"/>
        <v>13.929999999999998</v>
      </c>
      <c r="I162" s="31"/>
    </row>
    <row r="163" spans="2:9">
      <c r="B163" s="38" t="s">
        <v>785</v>
      </c>
      <c r="C163" s="31" t="s">
        <v>788</v>
      </c>
      <c r="D163" s="30">
        <f>24.9/1.085</f>
        <v>22.949308755760367</v>
      </c>
      <c r="E163" s="30">
        <f t="shared" si="14"/>
        <v>16.064516129032256</v>
      </c>
      <c r="F163" s="30">
        <f t="shared" si="15"/>
        <v>17.429999999999996</v>
      </c>
      <c r="G163" s="30">
        <f t="shared" si="16"/>
        <v>16.064516129032256</v>
      </c>
      <c r="H163" s="30">
        <f t="shared" si="16"/>
        <v>17.429999999999996</v>
      </c>
      <c r="I163" s="31"/>
    </row>
    <row r="164" spans="2:9">
      <c r="B164" s="38" t="s">
        <v>785</v>
      </c>
      <c r="C164" s="31" t="s">
        <v>789</v>
      </c>
      <c r="D164" s="30">
        <f>24.9/1.085</f>
        <v>22.949308755760367</v>
      </c>
      <c r="E164" s="30">
        <f t="shared" si="14"/>
        <v>16.064516129032256</v>
      </c>
      <c r="F164" s="30">
        <f t="shared" si="15"/>
        <v>17.429999999999996</v>
      </c>
      <c r="G164" s="30">
        <f t="shared" si="16"/>
        <v>16.064516129032256</v>
      </c>
      <c r="H164" s="30">
        <f t="shared" si="16"/>
        <v>17.429999999999996</v>
      </c>
      <c r="I164" s="31"/>
    </row>
    <row r="165" spans="2:9">
      <c r="B165" s="38" t="s">
        <v>790</v>
      </c>
      <c r="C165" s="31" t="s">
        <v>791</v>
      </c>
      <c r="D165" s="30">
        <f>14.9/1.085</f>
        <v>13.732718894009217</v>
      </c>
      <c r="E165" s="30">
        <f t="shared" si="14"/>
        <v>9.612903225806452</v>
      </c>
      <c r="F165" s="30">
        <f t="shared" si="15"/>
        <v>10.43</v>
      </c>
      <c r="G165" s="30">
        <f t="shared" si="16"/>
        <v>9.612903225806452</v>
      </c>
      <c r="H165" s="30">
        <f t="shared" si="16"/>
        <v>10.43</v>
      </c>
      <c r="I165" s="31"/>
    </row>
    <row r="166" spans="2:9">
      <c r="B166" s="38" t="s">
        <v>790</v>
      </c>
      <c r="C166" s="31" t="s">
        <v>792</v>
      </c>
      <c r="D166" s="30">
        <f>14.9/1.085</f>
        <v>13.732718894009217</v>
      </c>
      <c r="E166" s="30">
        <f t="shared" si="14"/>
        <v>9.612903225806452</v>
      </c>
      <c r="F166" s="30">
        <f t="shared" si="15"/>
        <v>10.43</v>
      </c>
      <c r="G166" s="30">
        <f t="shared" si="16"/>
        <v>9.612903225806452</v>
      </c>
      <c r="H166" s="30">
        <f t="shared" si="16"/>
        <v>10.43</v>
      </c>
      <c r="I166" s="31"/>
    </row>
    <row r="167" spans="2:9" ht="28.8">
      <c r="B167" s="38" t="s">
        <v>793</v>
      </c>
      <c r="C167" s="75" t="s">
        <v>794</v>
      </c>
      <c r="D167" s="30">
        <f>49.9/1.085</f>
        <v>45.990783410138249</v>
      </c>
      <c r="E167" s="30">
        <f t="shared" si="14"/>
        <v>32.193548387096776</v>
      </c>
      <c r="F167" s="30">
        <f t="shared" si="15"/>
        <v>34.93</v>
      </c>
      <c r="G167" s="30">
        <f t="shared" si="16"/>
        <v>32.193548387096776</v>
      </c>
      <c r="H167" s="30">
        <f t="shared" si="16"/>
        <v>34.93</v>
      </c>
      <c r="I167" s="31"/>
    </row>
    <row r="168" spans="2:9">
      <c r="B168" s="38" t="s">
        <v>793</v>
      </c>
      <c r="C168" s="31" t="s">
        <v>795</v>
      </c>
      <c r="D168" s="30">
        <f>19.9/1.085</f>
        <v>18.341013824884794</v>
      </c>
      <c r="E168" s="30">
        <f t="shared" si="14"/>
        <v>12.838709677419354</v>
      </c>
      <c r="F168" s="30">
        <f t="shared" si="15"/>
        <v>13.929999999999998</v>
      </c>
      <c r="G168" s="30">
        <f t="shared" si="16"/>
        <v>12.838709677419354</v>
      </c>
      <c r="H168" s="30">
        <f t="shared" si="16"/>
        <v>13.929999999999998</v>
      </c>
      <c r="I168" s="31"/>
    </row>
    <row r="169" spans="2:9">
      <c r="B169" s="38" t="s">
        <v>793</v>
      </c>
      <c r="C169" s="31" t="s">
        <v>796</v>
      </c>
      <c r="D169" s="30">
        <f>39.9/1.085</f>
        <v>36.774193548387096</v>
      </c>
      <c r="E169" s="30">
        <f t="shared" si="14"/>
        <v>25.741935483870964</v>
      </c>
      <c r="F169" s="30">
        <f t="shared" si="15"/>
        <v>27.929999999999996</v>
      </c>
      <c r="G169" s="30">
        <f t="shared" si="16"/>
        <v>25.741935483870964</v>
      </c>
      <c r="H169" s="30">
        <f t="shared" si="16"/>
        <v>27.929999999999996</v>
      </c>
      <c r="I169" s="31"/>
    </row>
    <row r="170" spans="2:9">
      <c r="B170" s="38" t="s">
        <v>797</v>
      </c>
      <c r="C170" s="31" t="s">
        <v>798</v>
      </c>
      <c r="D170" s="30">
        <f>39.9/1.085</f>
        <v>36.774193548387096</v>
      </c>
      <c r="E170" s="30">
        <f t="shared" si="14"/>
        <v>25.741935483870964</v>
      </c>
      <c r="F170" s="30">
        <f t="shared" si="15"/>
        <v>27.929999999999996</v>
      </c>
      <c r="G170" s="30">
        <f t="shared" si="16"/>
        <v>25.741935483870964</v>
      </c>
      <c r="H170" s="30">
        <f t="shared" si="16"/>
        <v>27.929999999999996</v>
      </c>
      <c r="I170" s="31"/>
    </row>
    <row r="171" spans="2:9">
      <c r="B171" s="38" t="s">
        <v>797</v>
      </c>
      <c r="C171" s="31" t="s">
        <v>799</v>
      </c>
      <c r="D171" s="30">
        <f>24.9/1.085</f>
        <v>22.949308755760367</v>
      </c>
      <c r="E171" s="30">
        <f t="shared" si="14"/>
        <v>16.064516129032256</v>
      </c>
      <c r="F171" s="30">
        <f t="shared" si="15"/>
        <v>17.429999999999996</v>
      </c>
      <c r="G171" s="30">
        <f t="shared" si="16"/>
        <v>16.064516129032256</v>
      </c>
      <c r="H171" s="30">
        <f t="shared" si="16"/>
        <v>17.429999999999996</v>
      </c>
      <c r="I171" s="31"/>
    </row>
    <row r="172" spans="2:9">
      <c r="B172" s="38" t="s">
        <v>800</v>
      </c>
      <c r="C172" s="31" t="s">
        <v>801</v>
      </c>
      <c r="D172" s="30">
        <f>39.9/1.085</f>
        <v>36.774193548387096</v>
      </c>
      <c r="E172" s="30">
        <f t="shared" si="14"/>
        <v>25.741935483870964</v>
      </c>
      <c r="F172" s="30">
        <f t="shared" si="15"/>
        <v>27.929999999999996</v>
      </c>
      <c r="G172" s="30">
        <f t="shared" si="16"/>
        <v>25.741935483870964</v>
      </c>
      <c r="H172" s="30">
        <f t="shared" si="16"/>
        <v>27.929999999999996</v>
      </c>
      <c r="I172" s="31"/>
    </row>
    <row r="173" spans="2:9">
      <c r="B173" s="38" t="s">
        <v>800</v>
      </c>
      <c r="C173" s="31" t="s">
        <v>802</v>
      </c>
      <c r="D173" s="30">
        <f>59.9/1.085</f>
        <v>55.207373271889402</v>
      </c>
      <c r="E173" s="30">
        <f t="shared" si="14"/>
        <v>38.645161290322577</v>
      </c>
      <c r="F173" s="30">
        <f t="shared" si="15"/>
        <v>41.929999999999993</v>
      </c>
      <c r="G173" s="30">
        <f t="shared" si="16"/>
        <v>38.645161290322577</v>
      </c>
      <c r="H173" s="30">
        <f t="shared" si="16"/>
        <v>41.929999999999993</v>
      </c>
      <c r="I173" s="31"/>
    </row>
    <row r="174" spans="2:9">
      <c r="B174" s="38" t="s">
        <v>800</v>
      </c>
      <c r="C174" s="31" t="s">
        <v>803</v>
      </c>
      <c r="D174" s="30">
        <f>49.9/1.085</f>
        <v>45.990783410138249</v>
      </c>
      <c r="E174" s="30">
        <f t="shared" si="14"/>
        <v>32.193548387096776</v>
      </c>
      <c r="F174" s="30">
        <f t="shared" si="15"/>
        <v>34.93</v>
      </c>
      <c r="G174" s="30">
        <f t="shared" si="16"/>
        <v>32.193548387096776</v>
      </c>
      <c r="H174" s="30">
        <f t="shared" si="16"/>
        <v>34.93</v>
      </c>
      <c r="I174" s="31"/>
    </row>
    <row r="175" spans="2:9">
      <c r="B175" s="38" t="s">
        <v>800</v>
      </c>
      <c r="C175" s="31" t="s">
        <v>804</v>
      </c>
      <c r="D175" s="30">
        <f>24.9/1.085</f>
        <v>22.949308755760367</v>
      </c>
      <c r="E175" s="30">
        <f t="shared" si="14"/>
        <v>16.064516129032256</v>
      </c>
      <c r="F175" s="30">
        <f t="shared" si="15"/>
        <v>17.429999999999996</v>
      </c>
      <c r="G175" s="30">
        <f t="shared" si="16"/>
        <v>16.064516129032256</v>
      </c>
      <c r="H175" s="30">
        <f t="shared" si="16"/>
        <v>17.429999999999996</v>
      </c>
      <c r="I175" s="31"/>
    </row>
    <row r="176" spans="2:9">
      <c r="B176" s="38" t="s">
        <v>800</v>
      </c>
      <c r="C176" s="31" t="s">
        <v>805</v>
      </c>
      <c r="D176" s="30">
        <f>29.9/1.085</f>
        <v>27.557603686635943</v>
      </c>
      <c r="E176" s="30">
        <f t="shared" si="14"/>
        <v>19.29032258064516</v>
      </c>
      <c r="F176" s="30">
        <f t="shared" si="15"/>
        <v>20.93</v>
      </c>
      <c r="G176" s="30">
        <f t="shared" si="16"/>
        <v>19.29032258064516</v>
      </c>
      <c r="H176" s="30">
        <f t="shared" si="16"/>
        <v>20.93</v>
      </c>
      <c r="I176" s="31"/>
    </row>
    <row r="177" spans="2:9">
      <c r="B177" s="38" t="s">
        <v>800</v>
      </c>
      <c r="C177" s="31" t="s">
        <v>806</v>
      </c>
      <c r="D177" s="30">
        <f>34.9/1.085</f>
        <v>32.165898617511523</v>
      </c>
      <c r="E177" s="30">
        <f t="shared" si="14"/>
        <v>22.516129032258064</v>
      </c>
      <c r="F177" s="30">
        <f t="shared" si="15"/>
        <v>24.43</v>
      </c>
      <c r="G177" s="30">
        <f t="shared" si="16"/>
        <v>22.516129032258064</v>
      </c>
      <c r="H177" s="30">
        <f t="shared" si="16"/>
        <v>24.43</v>
      </c>
      <c r="I177" s="31"/>
    </row>
    <row r="178" spans="2:9">
      <c r="B178" s="38" t="s">
        <v>807</v>
      </c>
      <c r="C178" s="31" t="s">
        <v>808</v>
      </c>
      <c r="D178" s="30">
        <f>24.9/1.085</f>
        <v>22.949308755760367</v>
      </c>
      <c r="E178" s="30">
        <f t="shared" si="14"/>
        <v>16.064516129032256</v>
      </c>
      <c r="F178" s="30">
        <f t="shared" si="15"/>
        <v>17.429999999999996</v>
      </c>
      <c r="G178" s="30">
        <f t="shared" si="16"/>
        <v>16.064516129032256</v>
      </c>
      <c r="H178" s="30">
        <f t="shared" si="16"/>
        <v>17.429999999999996</v>
      </c>
      <c r="I178" s="31"/>
    </row>
    <row r="179" spans="2:9">
      <c r="B179" s="38" t="s">
        <v>807</v>
      </c>
      <c r="C179" s="31" t="s">
        <v>809</v>
      </c>
      <c r="D179" s="30">
        <f>19.9/1.085</f>
        <v>18.341013824884794</v>
      </c>
      <c r="E179" s="30">
        <f t="shared" si="14"/>
        <v>12.838709677419354</v>
      </c>
      <c r="F179" s="30">
        <f t="shared" si="15"/>
        <v>13.929999999999998</v>
      </c>
      <c r="G179" s="30">
        <f t="shared" si="16"/>
        <v>12.838709677419354</v>
      </c>
      <c r="H179" s="30">
        <f t="shared" si="16"/>
        <v>13.929999999999998</v>
      </c>
      <c r="I179" s="31"/>
    </row>
    <row r="180" spans="2:9">
      <c r="B180" s="38" t="s">
        <v>807</v>
      </c>
      <c r="C180" s="31" t="s">
        <v>810</v>
      </c>
      <c r="D180" s="30">
        <f>19.9/1.085</f>
        <v>18.341013824884794</v>
      </c>
      <c r="E180" s="30">
        <f t="shared" si="14"/>
        <v>12.838709677419354</v>
      </c>
      <c r="F180" s="30">
        <f t="shared" si="15"/>
        <v>13.929999999999998</v>
      </c>
      <c r="G180" s="30">
        <f t="shared" si="16"/>
        <v>12.838709677419354</v>
      </c>
      <c r="H180" s="30">
        <f t="shared" si="16"/>
        <v>13.929999999999998</v>
      </c>
      <c r="I180" s="31"/>
    </row>
    <row r="181" spans="2:9">
      <c r="B181" s="38" t="s">
        <v>807</v>
      </c>
      <c r="C181" s="31" t="s">
        <v>811</v>
      </c>
      <c r="D181" s="30">
        <f>14.9/1.085</f>
        <v>13.732718894009217</v>
      </c>
      <c r="E181" s="30">
        <f t="shared" si="14"/>
        <v>9.612903225806452</v>
      </c>
      <c r="F181" s="30">
        <f t="shared" si="15"/>
        <v>10.43</v>
      </c>
      <c r="G181" s="30">
        <f t="shared" si="16"/>
        <v>9.612903225806452</v>
      </c>
      <c r="H181" s="30">
        <f t="shared" si="16"/>
        <v>10.43</v>
      </c>
      <c r="I181" s="31"/>
    </row>
    <row r="182" spans="2:9">
      <c r="B182" s="38" t="s">
        <v>807</v>
      </c>
      <c r="C182" s="31" t="s">
        <v>812</v>
      </c>
      <c r="D182" s="30">
        <f>19.9/1.085</f>
        <v>18.341013824884794</v>
      </c>
      <c r="E182" s="30">
        <f t="shared" si="14"/>
        <v>12.838709677419354</v>
      </c>
      <c r="F182" s="30">
        <f t="shared" si="15"/>
        <v>13.929999999999998</v>
      </c>
      <c r="G182" s="30">
        <f t="shared" si="16"/>
        <v>12.838709677419354</v>
      </c>
      <c r="H182" s="30">
        <f t="shared" si="16"/>
        <v>13.929999999999998</v>
      </c>
      <c r="I182" s="31"/>
    </row>
    <row r="183" spans="2:9">
      <c r="B183" s="38" t="s">
        <v>807</v>
      </c>
      <c r="C183" s="31" t="s">
        <v>813</v>
      </c>
      <c r="D183" s="30">
        <f>14.9/1.085</f>
        <v>13.732718894009217</v>
      </c>
      <c r="E183" s="30">
        <f t="shared" si="14"/>
        <v>9.612903225806452</v>
      </c>
      <c r="F183" s="30">
        <f t="shared" si="15"/>
        <v>10.43</v>
      </c>
      <c r="G183" s="30">
        <f t="shared" si="16"/>
        <v>9.612903225806452</v>
      </c>
      <c r="H183" s="30">
        <f t="shared" si="16"/>
        <v>10.43</v>
      </c>
      <c r="I183" s="31"/>
    </row>
    <row r="184" spans="2:9">
      <c r="B184" s="38" t="s">
        <v>807</v>
      </c>
      <c r="C184" s="31" t="s">
        <v>814</v>
      </c>
      <c r="D184" s="30">
        <f>14.9/1.085</f>
        <v>13.732718894009217</v>
      </c>
      <c r="E184" s="30">
        <f t="shared" si="14"/>
        <v>9.612903225806452</v>
      </c>
      <c r="F184" s="30">
        <f t="shared" si="15"/>
        <v>10.43</v>
      </c>
      <c r="G184" s="30">
        <f t="shared" si="16"/>
        <v>9.612903225806452</v>
      </c>
      <c r="H184" s="30">
        <f t="shared" si="16"/>
        <v>10.43</v>
      </c>
      <c r="I184" s="31"/>
    </row>
    <row r="185" spans="2:9">
      <c r="B185" s="38" t="s">
        <v>807</v>
      </c>
      <c r="C185" s="31" t="s">
        <v>815</v>
      </c>
      <c r="D185" s="30">
        <f>19.9/1.085</f>
        <v>18.341013824884794</v>
      </c>
      <c r="E185" s="30">
        <f t="shared" si="14"/>
        <v>12.838709677419354</v>
      </c>
      <c r="F185" s="30">
        <f t="shared" si="15"/>
        <v>13.929999999999998</v>
      </c>
      <c r="G185" s="30">
        <f t="shared" si="16"/>
        <v>12.838709677419354</v>
      </c>
      <c r="H185" s="30">
        <f t="shared" si="16"/>
        <v>13.929999999999998</v>
      </c>
      <c r="I185" s="31"/>
    </row>
    <row r="186" spans="2:9">
      <c r="B186" s="38" t="s">
        <v>807</v>
      </c>
      <c r="C186" s="75" t="s">
        <v>816</v>
      </c>
      <c r="D186" s="30">
        <f>29.9/1.085</f>
        <v>27.557603686635943</v>
      </c>
      <c r="E186" s="30">
        <f t="shared" si="14"/>
        <v>19.29032258064516</v>
      </c>
      <c r="F186" s="30">
        <f t="shared" si="15"/>
        <v>20.93</v>
      </c>
      <c r="G186" s="30">
        <f t="shared" si="16"/>
        <v>19.29032258064516</v>
      </c>
      <c r="H186" s="30">
        <f t="shared" si="16"/>
        <v>20.93</v>
      </c>
      <c r="I186" s="31"/>
    </row>
    <row r="187" spans="2:9">
      <c r="B187" s="38" t="s">
        <v>807</v>
      </c>
      <c r="C187" s="31" t="s">
        <v>817</v>
      </c>
      <c r="D187" s="30">
        <f>19.9/1.085</f>
        <v>18.341013824884794</v>
      </c>
      <c r="E187" s="30">
        <f t="shared" si="14"/>
        <v>12.838709677419354</v>
      </c>
      <c r="F187" s="30">
        <f t="shared" si="15"/>
        <v>13.929999999999998</v>
      </c>
      <c r="G187" s="30">
        <f t="shared" ref="G187:H219" si="17">E187</f>
        <v>12.838709677419354</v>
      </c>
      <c r="H187" s="30">
        <f t="shared" si="17"/>
        <v>13.929999999999998</v>
      </c>
      <c r="I187" s="31"/>
    </row>
    <row r="188" spans="2:9" ht="28.8">
      <c r="B188" s="38" t="s">
        <v>807</v>
      </c>
      <c r="C188" s="75" t="s">
        <v>818</v>
      </c>
      <c r="D188" s="30">
        <f>39.9/1.085</f>
        <v>36.774193548387096</v>
      </c>
      <c r="E188" s="30">
        <f t="shared" si="14"/>
        <v>25.741935483870964</v>
      </c>
      <c r="F188" s="30">
        <f t="shared" si="15"/>
        <v>27.929999999999996</v>
      </c>
      <c r="G188" s="30">
        <f t="shared" si="17"/>
        <v>25.741935483870964</v>
      </c>
      <c r="H188" s="30">
        <f t="shared" si="17"/>
        <v>27.929999999999996</v>
      </c>
      <c r="I188" s="31"/>
    </row>
    <row r="189" spans="2:9">
      <c r="B189" s="38" t="s">
        <v>807</v>
      </c>
      <c r="C189" s="31" t="s">
        <v>819</v>
      </c>
      <c r="D189" s="30">
        <f>19.9/1.085</f>
        <v>18.341013824884794</v>
      </c>
      <c r="E189" s="30">
        <f t="shared" si="14"/>
        <v>12.838709677419354</v>
      </c>
      <c r="F189" s="30">
        <f t="shared" si="15"/>
        <v>13.929999999999998</v>
      </c>
      <c r="G189" s="30">
        <f t="shared" si="17"/>
        <v>12.838709677419354</v>
      </c>
      <c r="H189" s="30">
        <f t="shared" si="17"/>
        <v>13.929999999999998</v>
      </c>
      <c r="I189" s="31"/>
    </row>
    <row r="190" spans="2:9">
      <c r="B190" s="38" t="s">
        <v>807</v>
      </c>
      <c r="C190" s="31" t="s">
        <v>820</v>
      </c>
      <c r="D190" s="30">
        <f>14.9/1.085</f>
        <v>13.732718894009217</v>
      </c>
      <c r="E190" s="30">
        <f t="shared" si="14"/>
        <v>9.612903225806452</v>
      </c>
      <c r="F190" s="30">
        <f t="shared" si="15"/>
        <v>10.43</v>
      </c>
      <c r="G190" s="30">
        <f t="shared" si="17"/>
        <v>9.612903225806452</v>
      </c>
      <c r="H190" s="30">
        <f t="shared" si="17"/>
        <v>10.43</v>
      </c>
      <c r="I190" s="31"/>
    </row>
    <row r="191" spans="2:9">
      <c r="B191" s="38" t="s">
        <v>807</v>
      </c>
      <c r="C191" s="31" t="s">
        <v>821</v>
      </c>
      <c r="D191" s="30">
        <f>29.9/1.085</f>
        <v>27.557603686635943</v>
      </c>
      <c r="E191" s="30">
        <f t="shared" si="14"/>
        <v>19.29032258064516</v>
      </c>
      <c r="F191" s="30">
        <f t="shared" si="15"/>
        <v>20.93</v>
      </c>
      <c r="G191" s="30">
        <f t="shared" si="17"/>
        <v>19.29032258064516</v>
      </c>
      <c r="H191" s="30">
        <f t="shared" si="17"/>
        <v>20.93</v>
      </c>
      <c r="I191" s="31"/>
    </row>
    <row r="192" spans="2:9">
      <c r="B192" s="38" t="s">
        <v>807</v>
      </c>
      <c r="C192" s="31" t="s">
        <v>822</v>
      </c>
      <c r="D192" s="30">
        <f>19.9/1.085</f>
        <v>18.341013824884794</v>
      </c>
      <c r="E192" s="30">
        <f t="shared" si="14"/>
        <v>12.838709677419354</v>
      </c>
      <c r="F192" s="30">
        <f t="shared" si="15"/>
        <v>13.929999999999998</v>
      </c>
      <c r="G192" s="30">
        <f t="shared" si="17"/>
        <v>12.838709677419354</v>
      </c>
      <c r="H192" s="30">
        <f t="shared" si="17"/>
        <v>13.929999999999998</v>
      </c>
      <c r="I192" s="31"/>
    </row>
    <row r="193" spans="2:9">
      <c r="B193" s="38" t="s">
        <v>807</v>
      </c>
      <c r="C193" s="31" t="s">
        <v>823</v>
      </c>
      <c r="D193" s="30">
        <f>19.9/1.085</f>
        <v>18.341013824884794</v>
      </c>
      <c r="E193" s="30">
        <f t="shared" si="14"/>
        <v>12.838709677419354</v>
      </c>
      <c r="F193" s="30">
        <f t="shared" si="15"/>
        <v>13.929999999999998</v>
      </c>
      <c r="G193" s="30">
        <f t="shared" si="17"/>
        <v>12.838709677419354</v>
      </c>
      <c r="H193" s="30">
        <f t="shared" si="17"/>
        <v>13.929999999999998</v>
      </c>
      <c r="I193" s="31"/>
    </row>
    <row r="194" spans="2:9">
      <c r="B194" s="38" t="s">
        <v>807</v>
      </c>
      <c r="C194" s="31" t="s">
        <v>824</v>
      </c>
      <c r="D194" s="30">
        <f>69.9/1.085</f>
        <v>64.423963133640555</v>
      </c>
      <c r="E194" s="30">
        <f t="shared" si="14"/>
        <v>45.096774193548384</v>
      </c>
      <c r="F194" s="30">
        <f t="shared" si="15"/>
        <v>48.929999999999993</v>
      </c>
      <c r="G194" s="30">
        <f t="shared" si="17"/>
        <v>45.096774193548384</v>
      </c>
      <c r="H194" s="30">
        <f t="shared" si="17"/>
        <v>48.929999999999993</v>
      </c>
      <c r="I194" s="31"/>
    </row>
    <row r="195" spans="2:9" ht="28.8">
      <c r="B195" s="38" t="s">
        <v>807</v>
      </c>
      <c r="C195" s="75" t="s">
        <v>825</v>
      </c>
      <c r="D195" s="30">
        <f>19.9/1.085</f>
        <v>18.341013824884794</v>
      </c>
      <c r="E195" s="30">
        <f t="shared" si="14"/>
        <v>12.838709677419354</v>
      </c>
      <c r="F195" s="30">
        <f t="shared" si="15"/>
        <v>13.929999999999998</v>
      </c>
      <c r="G195" s="30">
        <f t="shared" si="17"/>
        <v>12.838709677419354</v>
      </c>
      <c r="H195" s="30">
        <f t="shared" si="17"/>
        <v>13.929999999999998</v>
      </c>
      <c r="I195" s="31"/>
    </row>
    <row r="196" spans="2:9">
      <c r="B196" s="38" t="s">
        <v>807</v>
      </c>
      <c r="C196" s="31" t="s">
        <v>826</v>
      </c>
      <c r="D196" s="30">
        <f>19.9/1.085</f>
        <v>18.341013824884794</v>
      </c>
      <c r="E196" s="30">
        <f t="shared" si="14"/>
        <v>12.838709677419354</v>
      </c>
      <c r="F196" s="30">
        <f t="shared" si="15"/>
        <v>13.929999999999998</v>
      </c>
      <c r="G196" s="30">
        <f t="shared" si="17"/>
        <v>12.838709677419354</v>
      </c>
      <c r="H196" s="30">
        <f t="shared" si="17"/>
        <v>13.929999999999998</v>
      </c>
      <c r="I196" s="31"/>
    </row>
    <row r="197" spans="2:9">
      <c r="B197" s="38" t="s">
        <v>807</v>
      </c>
      <c r="C197" s="31" t="s">
        <v>827</v>
      </c>
      <c r="D197" s="30">
        <f>34.9/1.085</f>
        <v>32.165898617511523</v>
      </c>
      <c r="E197" s="30">
        <f t="shared" si="14"/>
        <v>22.516129032258064</v>
      </c>
      <c r="F197" s="30">
        <f t="shared" si="15"/>
        <v>24.43</v>
      </c>
      <c r="G197" s="30">
        <f t="shared" si="17"/>
        <v>22.516129032258064</v>
      </c>
      <c r="H197" s="30">
        <f t="shared" si="17"/>
        <v>24.43</v>
      </c>
      <c r="I197" s="31"/>
    </row>
    <row r="198" spans="2:9">
      <c r="B198" s="38" t="s">
        <v>807</v>
      </c>
      <c r="C198" s="31" t="s">
        <v>828</v>
      </c>
      <c r="D198" s="30">
        <f>49.9/1.085</f>
        <v>45.990783410138249</v>
      </c>
      <c r="E198" s="30">
        <f t="shared" si="14"/>
        <v>32.193548387096776</v>
      </c>
      <c r="F198" s="30">
        <f t="shared" si="15"/>
        <v>34.93</v>
      </c>
      <c r="G198" s="30">
        <f t="shared" si="17"/>
        <v>32.193548387096776</v>
      </c>
      <c r="H198" s="30">
        <f t="shared" si="17"/>
        <v>34.93</v>
      </c>
      <c r="I198" s="31"/>
    </row>
    <row r="199" spans="2:9" ht="28.8">
      <c r="B199" s="38" t="s">
        <v>807</v>
      </c>
      <c r="C199" s="75" t="s">
        <v>829</v>
      </c>
      <c r="D199" s="30">
        <f>109.9/1.085</f>
        <v>101.29032258064517</v>
      </c>
      <c r="E199" s="30">
        <f t="shared" si="14"/>
        <v>70.903225806451616</v>
      </c>
      <c r="F199" s="30">
        <f t="shared" si="15"/>
        <v>76.930000000000007</v>
      </c>
      <c r="G199" s="30">
        <f t="shared" si="17"/>
        <v>70.903225806451616</v>
      </c>
      <c r="H199" s="30">
        <f t="shared" si="17"/>
        <v>76.930000000000007</v>
      </c>
      <c r="I199" s="31"/>
    </row>
    <row r="200" spans="2:9">
      <c r="B200" s="38" t="s">
        <v>807</v>
      </c>
      <c r="C200" s="31" t="s">
        <v>830</v>
      </c>
      <c r="D200" s="30">
        <f>34.9/1.085</f>
        <v>32.165898617511523</v>
      </c>
      <c r="E200" s="30">
        <f t="shared" si="14"/>
        <v>22.516129032258064</v>
      </c>
      <c r="F200" s="30">
        <f t="shared" si="15"/>
        <v>24.43</v>
      </c>
      <c r="G200" s="30">
        <f t="shared" si="17"/>
        <v>22.516129032258064</v>
      </c>
      <c r="H200" s="30">
        <f t="shared" si="17"/>
        <v>24.43</v>
      </c>
      <c r="I200" s="31"/>
    </row>
    <row r="201" spans="2:9" ht="28.8">
      <c r="B201" s="38" t="s">
        <v>807</v>
      </c>
      <c r="C201" s="75" t="s">
        <v>831</v>
      </c>
      <c r="D201" s="30">
        <f>24.9/1.085</f>
        <v>22.949308755760367</v>
      </c>
      <c r="E201" s="30">
        <f t="shared" si="14"/>
        <v>16.064516129032256</v>
      </c>
      <c r="F201" s="30">
        <f t="shared" si="15"/>
        <v>17.429999999999996</v>
      </c>
      <c r="G201" s="30">
        <f t="shared" si="17"/>
        <v>16.064516129032256</v>
      </c>
      <c r="H201" s="30">
        <f t="shared" si="17"/>
        <v>17.429999999999996</v>
      </c>
      <c r="I201" s="31"/>
    </row>
    <row r="202" spans="2:9" ht="28.8">
      <c r="B202" s="38" t="s">
        <v>807</v>
      </c>
      <c r="C202" s="75" t="s">
        <v>832</v>
      </c>
      <c r="D202" s="30">
        <f>24.9/1.085</f>
        <v>22.949308755760367</v>
      </c>
      <c r="E202" s="30">
        <f t="shared" si="14"/>
        <v>16.064516129032256</v>
      </c>
      <c r="F202" s="30">
        <f t="shared" si="15"/>
        <v>17.429999999999996</v>
      </c>
      <c r="G202" s="30">
        <f t="shared" si="17"/>
        <v>16.064516129032256</v>
      </c>
      <c r="H202" s="30">
        <f t="shared" si="17"/>
        <v>17.429999999999996</v>
      </c>
      <c r="I202" s="31"/>
    </row>
    <row r="203" spans="2:9">
      <c r="B203" s="38" t="s">
        <v>807</v>
      </c>
      <c r="C203" s="75" t="s">
        <v>833</v>
      </c>
      <c r="D203" s="30">
        <f>24.9/1.085</f>
        <v>22.949308755760367</v>
      </c>
      <c r="E203" s="30">
        <f t="shared" si="14"/>
        <v>16.064516129032256</v>
      </c>
      <c r="F203" s="30">
        <f t="shared" si="15"/>
        <v>17.429999999999996</v>
      </c>
      <c r="G203" s="30">
        <f t="shared" si="17"/>
        <v>16.064516129032256</v>
      </c>
      <c r="H203" s="30">
        <f t="shared" si="17"/>
        <v>17.429999999999996</v>
      </c>
      <c r="I203" s="31"/>
    </row>
    <row r="204" spans="2:9">
      <c r="B204" s="38" t="s">
        <v>834</v>
      </c>
      <c r="C204" s="31" t="s">
        <v>835</v>
      </c>
      <c r="D204" s="30">
        <f>14.9/1.085</f>
        <v>13.732718894009217</v>
      </c>
      <c r="E204" s="30">
        <f t="shared" si="14"/>
        <v>9.612903225806452</v>
      </c>
      <c r="F204" s="30">
        <f t="shared" si="15"/>
        <v>10.43</v>
      </c>
      <c r="G204" s="30">
        <f t="shared" si="17"/>
        <v>9.612903225806452</v>
      </c>
      <c r="H204" s="30">
        <f t="shared" si="17"/>
        <v>10.43</v>
      </c>
      <c r="I204" s="31"/>
    </row>
    <row r="205" spans="2:9" ht="28.8">
      <c r="B205" s="38" t="s">
        <v>834</v>
      </c>
      <c r="C205" s="75" t="s">
        <v>836</v>
      </c>
      <c r="D205" s="30">
        <f>14.9/1.085</f>
        <v>13.732718894009217</v>
      </c>
      <c r="E205" s="30">
        <f t="shared" si="14"/>
        <v>9.612903225806452</v>
      </c>
      <c r="F205" s="30">
        <f t="shared" si="15"/>
        <v>10.43</v>
      </c>
      <c r="G205" s="30">
        <f t="shared" si="17"/>
        <v>9.612903225806452</v>
      </c>
      <c r="H205" s="30">
        <f t="shared" si="17"/>
        <v>10.43</v>
      </c>
      <c r="I205" s="31"/>
    </row>
    <row r="206" spans="2:9">
      <c r="B206" s="38" t="s">
        <v>834</v>
      </c>
      <c r="C206" s="31" t="s">
        <v>837</v>
      </c>
      <c r="D206" s="30">
        <f>19.9/1.085</f>
        <v>18.341013824884794</v>
      </c>
      <c r="E206" s="30">
        <f t="shared" si="14"/>
        <v>12.838709677419354</v>
      </c>
      <c r="F206" s="30">
        <f t="shared" si="15"/>
        <v>13.929999999999998</v>
      </c>
      <c r="G206" s="30">
        <f t="shared" si="17"/>
        <v>12.838709677419354</v>
      </c>
      <c r="H206" s="30">
        <f t="shared" si="17"/>
        <v>13.929999999999998</v>
      </c>
      <c r="I206" s="31"/>
    </row>
    <row r="207" spans="2:9">
      <c r="B207" s="38" t="s">
        <v>834</v>
      </c>
      <c r="C207" s="31" t="s">
        <v>838</v>
      </c>
      <c r="D207" s="30">
        <f>19.9/1.085</f>
        <v>18.341013824884794</v>
      </c>
      <c r="E207" s="30">
        <f t="shared" si="14"/>
        <v>12.838709677419354</v>
      </c>
      <c r="F207" s="30">
        <f t="shared" si="15"/>
        <v>13.929999999999998</v>
      </c>
      <c r="G207" s="30">
        <f t="shared" si="17"/>
        <v>12.838709677419354</v>
      </c>
      <c r="H207" s="30">
        <f t="shared" si="17"/>
        <v>13.929999999999998</v>
      </c>
      <c r="I207" s="31"/>
    </row>
    <row r="208" spans="2:9">
      <c r="B208" s="38" t="s">
        <v>834</v>
      </c>
      <c r="C208" s="31" t="s">
        <v>839</v>
      </c>
      <c r="D208" s="30">
        <f>19.9/1.085</f>
        <v>18.341013824884794</v>
      </c>
      <c r="E208" s="30">
        <f t="shared" si="14"/>
        <v>12.838709677419354</v>
      </c>
      <c r="F208" s="30">
        <f t="shared" si="15"/>
        <v>13.929999999999998</v>
      </c>
      <c r="G208" s="30">
        <f t="shared" si="17"/>
        <v>12.838709677419354</v>
      </c>
      <c r="H208" s="30">
        <f t="shared" si="17"/>
        <v>13.929999999999998</v>
      </c>
      <c r="I208" s="31"/>
    </row>
    <row r="209" spans="2:9">
      <c r="B209" s="38" t="s">
        <v>834</v>
      </c>
      <c r="C209" s="31" t="s">
        <v>840</v>
      </c>
      <c r="D209" s="30">
        <f>14.9/1.085</f>
        <v>13.732718894009217</v>
      </c>
      <c r="E209" s="30">
        <f t="shared" si="14"/>
        <v>9.612903225806452</v>
      </c>
      <c r="F209" s="30">
        <f t="shared" si="15"/>
        <v>10.43</v>
      </c>
      <c r="G209" s="30">
        <f t="shared" si="17"/>
        <v>9.612903225806452</v>
      </c>
      <c r="H209" s="30">
        <f t="shared" si="17"/>
        <v>10.43</v>
      </c>
      <c r="I209" s="31"/>
    </row>
    <row r="210" spans="2:9">
      <c r="B210" s="38" t="s">
        <v>834</v>
      </c>
      <c r="C210" s="31" t="s">
        <v>841</v>
      </c>
      <c r="D210" s="30">
        <f>14.9/1.085</f>
        <v>13.732718894009217</v>
      </c>
      <c r="E210" s="30">
        <f t="shared" si="14"/>
        <v>9.612903225806452</v>
      </c>
      <c r="F210" s="30">
        <f t="shared" si="15"/>
        <v>10.43</v>
      </c>
      <c r="G210" s="30">
        <f t="shared" si="17"/>
        <v>9.612903225806452</v>
      </c>
      <c r="H210" s="30">
        <f t="shared" si="17"/>
        <v>10.43</v>
      </c>
      <c r="I210" s="31"/>
    </row>
    <row r="211" spans="2:9">
      <c r="B211" s="38" t="s">
        <v>834</v>
      </c>
      <c r="C211" s="31" t="s">
        <v>842</v>
      </c>
      <c r="D211" s="30">
        <f>29.9/1.085</f>
        <v>27.557603686635943</v>
      </c>
      <c r="E211" s="30">
        <f t="shared" si="14"/>
        <v>19.29032258064516</v>
      </c>
      <c r="F211" s="30">
        <f t="shared" si="15"/>
        <v>20.93</v>
      </c>
      <c r="G211" s="30">
        <f t="shared" si="17"/>
        <v>19.29032258064516</v>
      </c>
      <c r="H211" s="30">
        <f t="shared" si="17"/>
        <v>20.93</v>
      </c>
      <c r="I211" s="31"/>
    </row>
    <row r="212" spans="2:9">
      <c r="B212" s="38" t="s">
        <v>834</v>
      </c>
      <c r="C212" s="31" t="s">
        <v>843</v>
      </c>
      <c r="D212" s="30">
        <f>29.9/1.085</f>
        <v>27.557603686635943</v>
      </c>
      <c r="E212" s="30">
        <f t="shared" si="14"/>
        <v>19.29032258064516</v>
      </c>
      <c r="F212" s="30">
        <f t="shared" si="15"/>
        <v>20.93</v>
      </c>
      <c r="G212" s="30">
        <f t="shared" si="17"/>
        <v>19.29032258064516</v>
      </c>
      <c r="H212" s="30">
        <f t="shared" si="17"/>
        <v>20.93</v>
      </c>
      <c r="I212" s="31"/>
    </row>
    <row r="213" spans="2:9" ht="28.8">
      <c r="B213" s="38" t="s">
        <v>834</v>
      </c>
      <c r="C213" s="75" t="s">
        <v>844</v>
      </c>
      <c r="D213" s="30">
        <f>34.9/1.085</f>
        <v>32.165898617511523</v>
      </c>
      <c r="E213" s="30">
        <f t="shared" si="14"/>
        <v>22.516129032258064</v>
      </c>
      <c r="F213" s="30">
        <f t="shared" si="15"/>
        <v>24.43</v>
      </c>
      <c r="G213" s="30">
        <f t="shared" si="17"/>
        <v>22.516129032258064</v>
      </c>
      <c r="H213" s="30">
        <f t="shared" si="17"/>
        <v>24.43</v>
      </c>
      <c r="I213" s="31"/>
    </row>
    <row r="214" spans="2:9">
      <c r="B214" s="38" t="s">
        <v>834</v>
      </c>
      <c r="C214" s="31" t="s">
        <v>845</v>
      </c>
      <c r="D214" s="30">
        <f>29.9/1.085</f>
        <v>27.557603686635943</v>
      </c>
      <c r="E214" s="30">
        <f t="shared" si="14"/>
        <v>19.29032258064516</v>
      </c>
      <c r="F214" s="30">
        <f t="shared" si="15"/>
        <v>20.93</v>
      </c>
      <c r="G214" s="30">
        <f t="shared" si="17"/>
        <v>19.29032258064516</v>
      </c>
      <c r="H214" s="30">
        <f t="shared" si="17"/>
        <v>20.93</v>
      </c>
      <c r="I214" s="31"/>
    </row>
    <row r="215" spans="2:9" ht="28.8">
      <c r="B215" s="38" t="s">
        <v>834</v>
      </c>
      <c r="C215" s="75" t="s">
        <v>846</v>
      </c>
      <c r="D215" s="30">
        <f>34.9/1.085</f>
        <v>32.165898617511523</v>
      </c>
      <c r="E215" s="30">
        <f t="shared" si="14"/>
        <v>22.516129032258064</v>
      </c>
      <c r="F215" s="30">
        <f t="shared" si="15"/>
        <v>24.43</v>
      </c>
      <c r="G215" s="30">
        <f t="shared" si="17"/>
        <v>22.516129032258064</v>
      </c>
      <c r="H215" s="30">
        <f t="shared" si="17"/>
        <v>24.43</v>
      </c>
      <c r="I215" s="31"/>
    </row>
    <row r="216" spans="2:9">
      <c r="B216" s="38" t="s">
        <v>834</v>
      </c>
      <c r="C216" s="31" t="s">
        <v>847</v>
      </c>
      <c r="D216" s="30">
        <f>29.9/1.085</f>
        <v>27.557603686635943</v>
      </c>
      <c r="E216" s="30">
        <f t="shared" si="14"/>
        <v>19.29032258064516</v>
      </c>
      <c r="F216" s="30">
        <f t="shared" si="15"/>
        <v>20.93</v>
      </c>
      <c r="G216" s="30">
        <f t="shared" si="17"/>
        <v>19.29032258064516</v>
      </c>
      <c r="H216" s="30">
        <f t="shared" si="17"/>
        <v>20.93</v>
      </c>
      <c r="I216" s="31"/>
    </row>
    <row r="217" spans="2:9">
      <c r="B217" s="38" t="s">
        <v>848</v>
      </c>
      <c r="C217" s="31" t="s">
        <v>849</v>
      </c>
      <c r="D217" s="30">
        <f>49.9/1.085</f>
        <v>45.990783410138249</v>
      </c>
      <c r="E217" s="30">
        <f t="shared" si="14"/>
        <v>32.193548387096776</v>
      </c>
      <c r="F217" s="30">
        <f t="shared" si="15"/>
        <v>34.93</v>
      </c>
      <c r="G217" s="30">
        <f t="shared" si="17"/>
        <v>32.193548387096776</v>
      </c>
      <c r="H217" s="30">
        <f t="shared" si="17"/>
        <v>34.93</v>
      </c>
      <c r="I217" s="31"/>
    </row>
    <row r="218" spans="2:9">
      <c r="B218" s="38" t="s">
        <v>848</v>
      </c>
      <c r="C218" s="31" t="s">
        <v>850</v>
      </c>
      <c r="D218" s="30">
        <f>49.9/1.085</f>
        <v>45.990783410138249</v>
      </c>
      <c r="E218" s="30">
        <f t="shared" si="14"/>
        <v>32.193548387096776</v>
      </c>
      <c r="F218" s="30">
        <f t="shared" si="15"/>
        <v>34.93</v>
      </c>
      <c r="G218" s="30">
        <f t="shared" si="17"/>
        <v>32.193548387096776</v>
      </c>
      <c r="H218" s="30">
        <f t="shared" si="17"/>
        <v>34.93</v>
      </c>
      <c r="I218" s="31"/>
    </row>
    <row r="219" spans="2:9">
      <c r="B219" s="38" t="s">
        <v>848</v>
      </c>
      <c r="C219" s="31" t="s">
        <v>851</v>
      </c>
      <c r="D219" s="30">
        <f>19.9/1.085</f>
        <v>18.341013824884794</v>
      </c>
      <c r="E219" s="30">
        <f t="shared" ref="E219" si="18">D219*0.7</f>
        <v>12.838709677419354</v>
      </c>
      <c r="F219" s="30">
        <f t="shared" ref="F219" si="19">E219*1.085</f>
        <v>13.929999999999998</v>
      </c>
      <c r="G219" s="30">
        <f t="shared" si="17"/>
        <v>12.838709677419354</v>
      </c>
      <c r="H219" s="30">
        <f t="shared" si="17"/>
        <v>13.929999999999998</v>
      </c>
      <c r="I219" s="31"/>
    </row>
  </sheetData>
  <mergeCells count="4">
    <mergeCell ref="I21:I26"/>
    <mergeCell ref="I31:I36"/>
    <mergeCell ref="I43:I44"/>
    <mergeCell ref="I112:I152"/>
  </mergeCells>
  <pageMargins left="0.70866141732283472" right="0.70866141732283472" top="0.74803149606299213" bottom="0.74803149606299213" header="0.31496062992125984" footer="0.31496062992125984"/>
  <pageSetup paperSize="9" scale="32" fitToHeight="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119B5-FCFE-4E09-8541-DB954661CE18}">
  <sheetPr>
    <pageSetUpPr fitToPage="1"/>
  </sheetPr>
  <dimension ref="A1:K215"/>
  <sheetViews>
    <sheetView view="pageBreakPreview" zoomScale="60" zoomScaleNormal="55" workbookViewId="0">
      <pane ySplit="7" topLeftCell="A190" activePane="bottomLeft" state="frozen"/>
      <selection activeCell="B7" sqref="B7"/>
      <selection pane="bottomLeft" activeCell="C20" sqref="C20"/>
    </sheetView>
  </sheetViews>
  <sheetFormatPr baseColWidth="10" defaultColWidth="11.44140625" defaultRowHeight="14.4"/>
  <cols>
    <col min="1" max="1" width="19.44140625" customWidth="1"/>
    <col min="2" max="2" width="72.6640625" customWidth="1"/>
    <col min="3" max="3" width="55.6640625" customWidth="1"/>
    <col min="4" max="8" width="17.6640625" style="64" customWidth="1"/>
    <col min="9" max="9" width="88.33203125" bestFit="1" customWidth="1"/>
  </cols>
  <sheetData>
    <row r="1" spans="1:11" ht="46.5" customHeight="1"/>
    <row r="2" spans="1:11">
      <c r="B2" s="2" t="s">
        <v>46</v>
      </c>
      <c r="C2" s="4"/>
      <c r="D2" s="19"/>
      <c r="E2" s="19"/>
      <c r="F2" s="19"/>
      <c r="G2" s="21"/>
      <c r="H2" s="21"/>
      <c r="I2" s="4"/>
    </row>
    <row r="3" spans="1:11">
      <c r="B3" s="2" t="s">
        <v>47</v>
      </c>
      <c r="C3" s="5" t="s">
        <v>559</v>
      </c>
      <c r="D3" s="19"/>
      <c r="E3" s="19"/>
      <c r="F3" s="19"/>
      <c r="I3" s="4"/>
    </row>
    <row r="4" spans="1:11">
      <c r="B4" s="6" t="s">
        <v>558</v>
      </c>
      <c r="C4" s="7"/>
      <c r="D4" s="19"/>
      <c r="E4" s="19"/>
      <c r="F4" s="19"/>
      <c r="G4" s="19"/>
      <c r="H4" s="19"/>
      <c r="I4" s="7"/>
    </row>
    <row r="5" spans="1:11">
      <c r="B5" s="8" t="s">
        <v>108</v>
      </c>
      <c r="C5" s="7"/>
      <c r="D5" s="19"/>
      <c r="E5" s="19"/>
      <c r="F5" s="19"/>
      <c r="G5" s="19"/>
      <c r="H5" s="19"/>
      <c r="I5" s="7"/>
    </row>
    <row r="6" spans="1:11" ht="15">
      <c r="A6" s="9"/>
      <c r="B6" s="2" t="s">
        <v>49</v>
      </c>
      <c r="C6" s="1"/>
      <c r="D6" s="21"/>
      <c r="E6" s="21"/>
      <c r="F6" s="21"/>
      <c r="G6" s="21"/>
      <c r="H6" s="21"/>
      <c r="I6" s="1"/>
      <c r="J6" s="10"/>
      <c r="K6" s="10"/>
    </row>
    <row r="7" spans="1:11" s="7" customFormat="1" ht="57.15" customHeight="1">
      <c r="A7" s="11" t="s">
        <v>50</v>
      </c>
      <c r="B7" s="11" t="s">
        <v>51</v>
      </c>
      <c r="C7" s="11" t="s">
        <v>29</v>
      </c>
      <c r="D7" s="22" t="s">
        <v>26</v>
      </c>
      <c r="E7" s="23" t="s">
        <v>71</v>
      </c>
      <c r="F7" s="23" t="s">
        <v>560</v>
      </c>
      <c r="G7" s="23" t="s">
        <v>72</v>
      </c>
      <c r="H7" s="23" t="s">
        <v>561</v>
      </c>
      <c r="I7" s="17" t="s">
        <v>28</v>
      </c>
    </row>
    <row r="8" spans="1:11">
      <c r="A8" s="12" t="s">
        <v>52</v>
      </c>
      <c r="B8" s="12"/>
      <c r="C8" s="13"/>
      <c r="D8" s="65"/>
      <c r="E8" s="65"/>
      <c r="F8" s="65"/>
      <c r="G8" s="65"/>
      <c r="H8" s="65"/>
      <c r="I8" s="13"/>
    </row>
    <row r="9" spans="1:11">
      <c r="B9" s="15" t="s">
        <v>64</v>
      </c>
      <c r="C9" s="16"/>
      <c r="D9" s="66"/>
      <c r="E9" s="66"/>
      <c r="F9" s="66"/>
      <c r="G9" s="66"/>
      <c r="H9" s="66"/>
      <c r="I9" s="16"/>
    </row>
    <row r="10" spans="1:11">
      <c r="B10" s="3" t="s">
        <v>0</v>
      </c>
      <c r="C10" s="14" t="s">
        <v>562</v>
      </c>
      <c r="D10" s="67">
        <v>0.08</v>
      </c>
      <c r="E10" s="67" t="s">
        <v>563</v>
      </c>
      <c r="F10" s="67" t="s">
        <v>563</v>
      </c>
      <c r="G10" s="67">
        <f>D10</f>
        <v>0.08</v>
      </c>
      <c r="H10" s="67">
        <f>G10*1.085</f>
        <v>8.6800000000000002E-2</v>
      </c>
      <c r="I10" s="14" t="s">
        <v>564</v>
      </c>
    </row>
    <row r="11" spans="1:11">
      <c r="B11" s="3" t="s">
        <v>1</v>
      </c>
      <c r="C11" s="14" t="s">
        <v>565</v>
      </c>
      <c r="D11" s="67" t="s">
        <v>563</v>
      </c>
      <c r="E11" s="67" t="s">
        <v>563</v>
      </c>
      <c r="F11" s="67" t="s">
        <v>563</v>
      </c>
      <c r="G11" s="67" t="s">
        <v>563</v>
      </c>
      <c r="H11" s="67" t="s">
        <v>563</v>
      </c>
      <c r="I11" s="14" t="s">
        <v>566</v>
      </c>
    </row>
    <row r="12" spans="1:11">
      <c r="B12" s="3" t="s">
        <v>2</v>
      </c>
      <c r="C12" s="14"/>
      <c r="D12" s="67" t="s">
        <v>563</v>
      </c>
      <c r="E12" s="67" t="s">
        <v>563</v>
      </c>
      <c r="F12" s="67" t="s">
        <v>563</v>
      </c>
      <c r="G12" s="67" t="s">
        <v>563</v>
      </c>
      <c r="H12" s="67" t="s">
        <v>563</v>
      </c>
      <c r="I12" s="14" t="s">
        <v>567</v>
      </c>
    </row>
    <row r="13" spans="1:11">
      <c r="B13" s="3" t="s">
        <v>3</v>
      </c>
      <c r="C13" s="14" t="s">
        <v>562</v>
      </c>
      <c r="D13" s="67">
        <v>0.05</v>
      </c>
      <c r="E13" s="67" t="s">
        <v>563</v>
      </c>
      <c r="F13" s="67" t="s">
        <v>563</v>
      </c>
      <c r="G13" s="67">
        <f t="shared" ref="G13:G14" si="0">D13</f>
        <v>0.05</v>
      </c>
      <c r="H13" s="67">
        <f t="shared" ref="H13:H14" si="1">G13*1.085</f>
        <v>5.425E-2</v>
      </c>
      <c r="I13" s="14" t="s">
        <v>568</v>
      </c>
    </row>
    <row r="14" spans="1:11">
      <c r="B14" s="3" t="s">
        <v>569</v>
      </c>
      <c r="C14" s="14" t="s">
        <v>570</v>
      </c>
      <c r="D14" s="67">
        <v>4.99</v>
      </c>
      <c r="E14" s="67" t="s">
        <v>563</v>
      </c>
      <c r="F14" s="67" t="s">
        <v>563</v>
      </c>
      <c r="G14" s="67">
        <f t="shared" si="0"/>
        <v>4.99</v>
      </c>
      <c r="H14" s="67">
        <f t="shared" si="1"/>
        <v>5.4141500000000002</v>
      </c>
      <c r="I14" s="14" t="s">
        <v>571</v>
      </c>
    </row>
    <row r="16" spans="1:11">
      <c r="B16" s="15" t="s">
        <v>27</v>
      </c>
      <c r="C16" s="16"/>
      <c r="D16" s="66"/>
      <c r="E16" s="66"/>
      <c r="F16" s="66"/>
      <c r="G16" s="66"/>
      <c r="H16" s="66"/>
      <c r="I16" s="16"/>
    </row>
    <row r="17" spans="2:9">
      <c r="B17" s="3" t="s">
        <v>4</v>
      </c>
      <c r="C17" s="14"/>
      <c r="D17" s="67" t="s">
        <v>563</v>
      </c>
      <c r="E17" s="67">
        <v>11</v>
      </c>
      <c r="F17" s="67">
        <f>E17*1.085</f>
        <v>11.934999999999999</v>
      </c>
      <c r="G17" s="67">
        <v>5</v>
      </c>
      <c r="H17" s="67">
        <f>G17*1.085</f>
        <v>5.4249999999999998</v>
      </c>
      <c r="I17" s="14"/>
    </row>
    <row r="18" spans="2:9">
      <c r="B18" s="3" t="s">
        <v>5</v>
      </c>
      <c r="C18" s="14"/>
      <c r="D18" s="67" t="s">
        <v>563</v>
      </c>
      <c r="E18" s="67">
        <v>12</v>
      </c>
      <c r="F18" s="67">
        <f t="shared" ref="F18:F37" si="2">E18*1.085</f>
        <v>13.02</v>
      </c>
      <c r="G18" s="67">
        <v>6</v>
      </c>
      <c r="H18" s="67">
        <f t="shared" ref="H18:H28" si="3">G18*1.085</f>
        <v>6.51</v>
      </c>
      <c r="I18" s="14"/>
    </row>
    <row r="19" spans="2:9">
      <c r="B19" s="3" t="s">
        <v>6</v>
      </c>
      <c r="C19" s="14"/>
      <c r="D19" s="67" t="s">
        <v>563</v>
      </c>
      <c r="E19" s="67"/>
      <c r="F19" s="67">
        <f t="shared" si="2"/>
        <v>0</v>
      </c>
      <c r="G19" s="67"/>
      <c r="H19" s="67">
        <f t="shared" si="3"/>
        <v>0</v>
      </c>
      <c r="I19" s="14" t="s">
        <v>567</v>
      </c>
    </row>
    <row r="20" spans="2:9">
      <c r="B20" s="3" t="s">
        <v>572</v>
      </c>
      <c r="C20" s="14"/>
      <c r="D20" s="67" t="s">
        <v>563</v>
      </c>
      <c r="E20" s="67">
        <v>13.99</v>
      </c>
      <c r="F20" s="67">
        <f t="shared" si="2"/>
        <v>15.17915</v>
      </c>
      <c r="G20" s="67">
        <v>7.99</v>
      </c>
      <c r="H20" s="67">
        <f t="shared" si="3"/>
        <v>8.6691500000000001</v>
      </c>
      <c r="I20" s="14"/>
    </row>
    <row r="21" spans="2:9">
      <c r="B21" s="3" t="s">
        <v>573</v>
      </c>
      <c r="C21" s="14"/>
      <c r="D21" s="67" t="s">
        <v>563</v>
      </c>
      <c r="E21" s="67">
        <v>15.99</v>
      </c>
      <c r="F21" s="67">
        <f t="shared" si="2"/>
        <v>17.349149999999998</v>
      </c>
      <c r="G21" s="67">
        <v>9.99</v>
      </c>
      <c r="H21" s="67">
        <f t="shared" si="3"/>
        <v>10.83915</v>
      </c>
      <c r="I21" s="14"/>
    </row>
    <row r="22" spans="2:9">
      <c r="B22" s="3" t="s">
        <v>574</v>
      </c>
      <c r="C22" s="14"/>
      <c r="D22" s="67" t="s">
        <v>563</v>
      </c>
      <c r="E22" s="67">
        <v>16.989999999999998</v>
      </c>
      <c r="F22" s="67">
        <f t="shared" si="2"/>
        <v>18.434149999999999</v>
      </c>
      <c r="G22" s="67">
        <v>10.99</v>
      </c>
      <c r="H22" s="67">
        <f t="shared" si="3"/>
        <v>11.924149999999999</v>
      </c>
      <c r="I22" s="14"/>
    </row>
    <row r="23" spans="2:9">
      <c r="B23" s="3" t="s">
        <v>575</v>
      </c>
      <c r="C23" s="14"/>
      <c r="D23" s="67" t="s">
        <v>563</v>
      </c>
      <c r="E23" s="67">
        <v>19.989999999999998</v>
      </c>
      <c r="F23" s="67">
        <f t="shared" si="2"/>
        <v>21.689149999999998</v>
      </c>
      <c r="G23" s="67">
        <v>13.99</v>
      </c>
      <c r="H23" s="67">
        <f t="shared" si="3"/>
        <v>15.17915</v>
      </c>
      <c r="I23" s="14" t="s">
        <v>576</v>
      </c>
    </row>
    <row r="24" spans="2:9">
      <c r="B24" s="3" t="s">
        <v>577</v>
      </c>
      <c r="C24" s="14"/>
      <c r="D24" s="67" t="s">
        <v>563</v>
      </c>
      <c r="E24" s="67">
        <v>21.99</v>
      </c>
      <c r="F24" s="67">
        <f t="shared" si="2"/>
        <v>23.859149999999996</v>
      </c>
      <c r="G24" s="67">
        <v>15.99</v>
      </c>
      <c r="H24" s="67">
        <f t="shared" si="3"/>
        <v>17.349149999999998</v>
      </c>
      <c r="I24" s="14" t="s">
        <v>576</v>
      </c>
    </row>
    <row r="25" spans="2:9">
      <c r="B25" s="3" t="s">
        <v>578</v>
      </c>
      <c r="C25" s="14"/>
      <c r="D25" s="67" t="s">
        <v>563</v>
      </c>
      <c r="E25" s="67">
        <v>18.989999999999998</v>
      </c>
      <c r="F25" s="67">
        <f t="shared" si="2"/>
        <v>20.604149999999997</v>
      </c>
      <c r="G25" s="67">
        <v>12.99</v>
      </c>
      <c r="H25" s="67">
        <f t="shared" si="3"/>
        <v>14.094149999999999</v>
      </c>
      <c r="I25" s="14"/>
    </row>
    <row r="26" spans="2:9">
      <c r="B26" s="3" t="s">
        <v>579</v>
      </c>
      <c r="C26" s="14"/>
      <c r="D26" s="67" t="s">
        <v>563</v>
      </c>
      <c r="E26" s="67">
        <v>21.99</v>
      </c>
      <c r="F26" s="67">
        <f t="shared" si="2"/>
        <v>23.859149999999996</v>
      </c>
      <c r="G26" s="67">
        <v>15.99</v>
      </c>
      <c r="H26" s="67">
        <f t="shared" si="3"/>
        <v>17.349149999999998</v>
      </c>
      <c r="I26" s="14"/>
    </row>
    <row r="27" spans="2:9">
      <c r="B27" s="68" t="s">
        <v>13</v>
      </c>
      <c r="C27" s="14"/>
      <c r="D27" s="67" t="s">
        <v>563</v>
      </c>
      <c r="E27" s="67"/>
      <c r="F27" s="67">
        <f t="shared" si="2"/>
        <v>0</v>
      </c>
      <c r="G27" s="67"/>
      <c r="H27" s="67">
        <f t="shared" si="3"/>
        <v>0</v>
      </c>
      <c r="I27" s="14" t="s">
        <v>567</v>
      </c>
    </row>
    <row r="28" spans="2:9">
      <c r="B28" s="68"/>
      <c r="C28" s="14" t="s">
        <v>580</v>
      </c>
      <c r="D28" s="67">
        <v>1</v>
      </c>
      <c r="E28" s="67">
        <v>1</v>
      </c>
      <c r="F28" s="67">
        <f t="shared" si="2"/>
        <v>1.085</v>
      </c>
      <c r="G28" s="67">
        <v>1</v>
      </c>
      <c r="H28" s="67">
        <f t="shared" si="3"/>
        <v>1.085</v>
      </c>
      <c r="I28" s="14" t="s">
        <v>581</v>
      </c>
    </row>
    <row r="29" spans="2:9">
      <c r="B29" s="68"/>
      <c r="C29" s="14" t="s">
        <v>582</v>
      </c>
      <c r="D29" s="67">
        <v>1</v>
      </c>
      <c r="E29" s="67">
        <v>1</v>
      </c>
      <c r="F29" s="67">
        <f t="shared" si="2"/>
        <v>1.085</v>
      </c>
      <c r="G29" s="67">
        <v>1</v>
      </c>
      <c r="H29" s="67">
        <v>1.085</v>
      </c>
      <c r="I29" s="14" t="s">
        <v>581</v>
      </c>
    </row>
    <row r="30" spans="2:9">
      <c r="B30" s="68"/>
      <c r="C30" s="14" t="s">
        <v>583</v>
      </c>
      <c r="D30" s="67">
        <v>14.99</v>
      </c>
      <c r="E30" s="67">
        <v>9.99</v>
      </c>
      <c r="F30" s="67">
        <f t="shared" si="2"/>
        <v>10.83915</v>
      </c>
      <c r="G30" s="67">
        <v>6.99</v>
      </c>
      <c r="H30" s="67">
        <v>7.5841500000000002</v>
      </c>
      <c r="I30" s="14"/>
    </row>
    <row r="31" spans="2:9">
      <c r="B31" s="68"/>
      <c r="C31" s="14" t="s">
        <v>584</v>
      </c>
      <c r="D31" s="67">
        <v>24.99</v>
      </c>
      <c r="E31" s="67">
        <v>14.99</v>
      </c>
      <c r="F31" s="67">
        <f t="shared" si="2"/>
        <v>16.264150000000001</v>
      </c>
      <c r="G31" s="67">
        <v>11.99</v>
      </c>
      <c r="H31" s="67">
        <v>13.00915</v>
      </c>
      <c r="I31" s="14"/>
    </row>
    <row r="32" spans="2:9">
      <c r="B32" s="3"/>
      <c r="C32" s="14" t="s">
        <v>585</v>
      </c>
      <c r="D32" s="67">
        <v>39.99</v>
      </c>
      <c r="E32" s="67">
        <v>20.99</v>
      </c>
      <c r="F32" s="67">
        <f t="shared" si="2"/>
        <v>22.774149999999999</v>
      </c>
      <c r="G32" s="67">
        <v>16.989999999999998</v>
      </c>
      <c r="H32" s="67">
        <v>18.434149999999999</v>
      </c>
      <c r="I32" s="14"/>
    </row>
    <row r="33" spans="1:9">
      <c r="B33" s="3"/>
      <c r="C33" s="14" t="s">
        <v>586</v>
      </c>
      <c r="D33" s="67">
        <v>59.99</v>
      </c>
      <c r="E33" s="67">
        <v>34.99</v>
      </c>
      <c r="F33" s="67">
        <f t="shared" si="2"/>
        <v>37.964150000000004</v>
      </c>
      <c r="G33" s="67">
        <v>27.99</v>
      </c>
      <c r="H33" s="67">
        <v>18.434149999999999</v>
      </c>
      <c r="I33" s="14"/>
    </row>
    <row r="34" spans="1:9">
      <c r="B34" s="68"/>
      <c r="C34" s="14" t="s">
        <v>587</v>
      </c>
      <c r="D34" s="67">
        <v>17.989999999999998</v>
      </c>
      <c r="E34" s="67">
        <v>12.99</v>
      </c>
      <c r="F34" s="67">
        <f t="shared" si="2"/>
        <v>14.094149999999999</v>
      </c>
      <c r="G34" s="67">
        <v>9.99</v>
      </c>
      <c r="H34" s="67">
        <v>9.99</v>
      </c>
      <c r="I34" s="14" t="s">
        <v>576</v>
      </c>
    </row>
    <row r="35" spans="1:9">
      <c r="B35" s="3"/>
      <c r="C35" s="14" t="s">
        <v>588</v>
      </c>
      <c r="D35" s="67">
        <v>27.99</v>
      </c>
      <c r="E35" s="67">
        <v>17.989999999999998</v>
      </c>
      <c r="F35" s="67">
        <f t="shared" si="2"/>
        <v>19.519149999999996</v>
      </c>
      <c r="G35" s="67">
        <v>14.99</v>
      </c>
      <c r="H35" s="67">
        <v>14.99</v>
      </c>
      <c r="I35" s="14" t="s">
        <v>576</v>
      </c>
    </row>
    <row r="36" spans="1:9">
      <c r="B36" s="3"/>
      <c r="C36" s="14" t="s">
        <v>589</v>
      </c>
      <c r="D36" s="67">
        <v>42.99</v>
      </c>
      <c r="E36" s="67">
        <v>23.99</v>
      </c>
      <c r="F36" s="67">
        <f t="shared" si="2"/>
        <v>26.029149999999998</v>
      </c>
      <c r="G36" s="67">
        <v>19.989999999999998</v>
      </c>
      <c r="H36" s="67">
        <v>19.989999999999998</v>
      </c>
      <c r="I36" s="14" t="s">
        <v>576</v>
      </c>
    </row>
    <row r="37" spans="1:9">
      <c r="B37" s="68"/>
      <c r="C37" s="14" t="s">
        <v>590</v>
      </c>
      <c r="D37" s="67">
        <v>62.99</v>
      </c>
      <c r="E37" s="67">
        <v>37.99</v>
      </c>
      <c r="F37" s="67">
        <f t="shared" si="2"/>
        <v>41.219149999999999</v>
      </c>
      <c r="G37" s="67">
        <v>30.99</v>
      </c>
      <c r="H37" s="67">
        <v>30.99</v>
      </c>
      <c r="I37" s="14" t="s">
        <v>576</v>
      </c>
    </row>
    <row r="39" spans="1:9">
      <c r="B39" s="15" t="s">
        <v>57</v>
      </c>
      <c r="C39" s="16"/>
      <c r="D39" s="66"/>
      <c r="E39" s="66"/>
      <c r="F39" s="66"/>
      <c r="G39" s="66"/>
      <c r="H39" s="66"/>
      <c r="I39" s="16"/>
    </row>
    <row r="40" spans="1:9">
      <c r="B40" s="3" t="s">
        <v>20</v>
      </c>
      <c r="C40" s="14" t="s">
        <v>591</v>
      </c>
      <c r="D40" s="67" t="s">
        <v>563</v>
      </c>
      <c r="E40" s="67" t="s">
        <v>563</v>
      </c>
      <c r="F40" s="67" t="s">
        <v>563</v>
      </c>
      <c r="G40" s="67">
        <v>3.99</v>
      </c>
      <c r="H40" s="67">
        <f>G40*1.085</f>
        <v>4.3291500000000003</v>
      </c>
      <c r="I40" s="14" t="s">
        <v>592</v>
      </c>
    </row>
    <row r="41" spans="1:9">
      <c r="B41" s="3" t="s">
        <v>21</v>
      </c>
      <c r="C41" s="14" t="s">
        <v>593</v>
      </c>
      <c r="D41" s="67" t="s">
        <v>563</v>
      </c>
      <c r="E41" s="67" t="s">
        <v>563</v>
      </c>
      <c r="F41" s="67" t="s">
        <v>563</v>
      </c>
      <c r="G41" s="67">
        <v>5.99</v>
      </c>
      <c r="H41" s="67">
        <f t="shared" ref="H41:H46" si="4">G41*1.085</f>
        <v>6.4991500000000002</v>
      </c>
      <c r="I41" s="14" t="s">
        <v>592</v>
      </c>
    </row>
    <row r="42" spans="1:9">
      <c r="B42" s="3" t="s">
        <v>22</v>
      </c>
      <c r="C42" s="14" t="s">
        <v>594</v>
      </c>
      <c r="D42" s="18">
        <v>9.99</v>
      </c>
      <c r="E42" s="67" t="s">
        <v>563</v>
      </c>
      <c r="F42" s="67" t="s">
        <v>563</v>
      </c>
      <c r="G42" s="67">
        <v>7.99</v>
      </c>
      <c r="H42" s="67">
        <f t="shared" si="4"/>
        <v>8.6691500000000001</v>
      </c>
      <c r="I42" s="14" t="s">
        <v>592</v>
      </c>
    </row>
    <row r="43" spans="1:9">
      <c r="B43" s="3" t="s">
        <v>23</v>
      </c>
      <c r="C43" s="14" t="s">
        <v>595</v>
      </c>
      <c r="D43" s="67" t="s">
        <v>563</v>
      </c>
      <c r="E43" s="67" t="s">
        <v>563</v>
      </c>
      <c r="F43" s="67" t="s">
        <v>563</v>
      </c>
      <c r="G43" s="67">
        <v>9.99</v>
      </c>
      <c r="H43" s="67">
        <f t="shared" si="4"/>
        <v>10.83915</v>
      </c>
      <c r="I43" s="14" t="s">
        <v>592</v>
      </c>
    </row>
    <row r="44" spans="1:9">
      <c r="B44" s="3" t="s">
        <v>24</v>
      </c>
      <c r="C44" s="14" t="s">
        <v>596</v>
      </c>
      <c r="D44" s="67" t="s">
        <v>563</v>
      </c>
      <c r="E44" s="67" t="s">
        <v>563</v>
      </c>
      <c r="F44" s="67" t="s">
        <v>563</v>
      </c>
      <c r="G44" s="67">
        <v>12.99</v>
      </c>
      <c r="H44" s="67">
        <f t="shared" si="4"/>
        <v>14.094149999999999</v>
      </c>
      <c r="I44" s="14" t="s">
        <v>592</v>
      </c>
    </row>
    <row r="45" spans="1:9">
      <c r="B45" s="3" t="s">
        <v>597</v>
      </c>
      <c r="C45" s="14" t="s">
        <v>598</v>
      </c>
      <c r="D45" s="18">
        <v>19.989999999999998</v>
      </c>
      <c r="E45" s="67" t="s">
        <v>563</v>
      </c>
      <c r="F45" s="67" t="s">
        <v>563</v>
      </c>
      <c r="G45" s="67">
        <v>11.99</v>
      </c>
      <c r="H45" s="67">
        <f t="shared" si="4"/>
        <v>13.00915</v>
      </c>
      <c r="I45" s="14" t="s">
        <v>592</v>
      </c>
    </row>
    <row r="46" spans="1:9">
      <c r="B46" s="3" t="s">
        <v>25</v>
      </c>
      <c r="C46" s="14" t="s">
        <v>599</v>
      </c>
      <c r="D46" s="67" t="s">
        <v>563</v>
      </c>
      <c r="E46" s="67" t="s">
        <v>563</v>
      </c>
      <c r="F46" s="67" t="s">
        <v>563</v>
      </c>
      <c r="G46" s="67">
        <v>14.99</v>
      </c>
      <c r="H46" s="67">
        <f t="shared" si="4"/>
        <v>16.264150000000001</v>
      </c>
      <c r="I46" s="14" t="s">
        <v>592</v>
      </c>
    </row>
    <row r="47" spans="1:9">
      <c r="A47" s="2"/>
      <c r="C47" s="1"/>
      <c r="D47" s="21"/>
      <c r="E47" s="21"/>
      <c r="F47" s="21"/>
      <c r="G47" s="21"/>
      <c r="H47" s="21"/>
      <c r="I47" s="1"/>
    </row>
    <row r="48" spans="1:9">
      <c r="B48" s="15" t="s">
        <v>58</v>
      </c>
      <c r="C48" s="16"/>
      <c r="D48" s="66"/>
      <c r="E48" s="66"/>
      <c r="F48" s="66"/>
      <c r="G48" s="66"/>
      <c r="H48" s="66"/>
      <c r="I48" s="16"/>
    </row>
    <row r="49" spans="1:9">
      <c r="B49" s="3" t="s">
        <v>14</v>
      </c>
      <c r="C49" s="14" t="s">
        <v>600</v>
      </c>
      <c r="D49" s="67">
        <v>0</v>
      </c>
      <c r="E49" s="67">
        <v>0</v>
      </c>
      <c r="F49" s="67">
        <v>0</v>
      </c>
      <c r="G49" s="67">
        <v>0</v>
      </c>
      <c r="H49" s="67">
        <v>0</v>
      </c>
      <c r="I49" s="14"/>
    </row>
    <row r="50" spans="1:9">
      <c r="B50" s="3" t="s">
        <v>15</v>
      </c>
      <c r="C50" s="14" t="s">
        <v>600</v>
      </c>
      <c r="D50" s="67">
        <v>0</v>
      </c>
      <c r="E50" s="67">
        <v>0</v>
      </c>
      <c r="F50" s="67">
        <v>0</v>
      </c>
      <c r="G50" s="67">
        <v>0</v>
      </c>
      <c r="H50" s="67">
        <v>0</v>
      </c>
      <c r="I50" s="14"/>
    </row>
    <row r="51" spans="1:9">
      <c r="B51" s="3" t="s">
        <v>16</v>
      </c>
      <c r="C51" s="14" t="s">
        <v>600</v>
      </c>
      <c r="D51" s="67">
        <v>0</v>
      </c>
      <c r="E51" s="67">
        <v>0</v>
      </c>
      <c r="F51" s="67">
        <v>0</v>
      </c>
      <c r="G51" s="67">
        <v>0</v>
      </c>
      <c r="H51" s="67">
        <v>0</v>
      </c>
      <c r="I51" s="14"/>
    </row>
    <row r="52" spans="1:9">
      <c r="B52" s="3" t="s">
        <v>17</v>
      </c>
      <c r="C52" s="14" t="s">
        <v>601</v>
      </c>
      <c r="D52" s="67">
        <v>0</v>
      </c>
      <c r="E52" s="67">
        <v>0</v>
      </c>
      <c r="F52" s="67">
        <v>0</v>
      </c>
      <c r="G52" s="67">
        <v>0</v>
      </c>
      <c r="H52" s="67">
        <v>0</v>
      </c>
      <c r="I52" s="14"/>
    </row>
    <row r="53" spans="1:9">
      <c r="B53" s="3" t="s">
        <v>19</v>
      </c>
      <c r="C53" s="14" t="s">
        <v>602</v>
      </c>
      <c r="D53" s="67">
        <v>0</v>
      </c>
      <c r="E53" s="67">
        <v>0</v>
      </c>
      <c r="F53" s="67">
        <v>0</v>
      </c>
      <c r="G53" s="67">
        <v>0</v>
      </c>
      <c r="H53" s="67">
        <v>0</v>
      </c>
      <c r="I53" s="14"/>
    </row>
    <row r="54" spans="1:9">
      <c r="B54" s="3" t="s">
        <v>18</v>
      </c>
      <c r="C54" s="14" t="s">
        <v>603</v>
      </c>
      <c r="D54" s="67">
        <v>0</v>
      </c>
      <c r="E54" s="67">
        <v>0</v>
      </c>
      <c r="F54" s="67">
        <v>0</v>
      </c>
      <c r="G54" s="67">
        <v>0</v>
      </c>
      <c r="H54" s="67">
        <v>0</v>
      </c>
      <c r="I54" s="14"/>
    </row>
    <row r="56" spans="1:9">
      <c r="B56" s="15" t="s">
        <v>56</v>
      </c>
      <c r="C56" s="16"/>
      <c r="D56" s="66"/>
      <c r="E56" s="66"/>
      <c r="F56" s="66"/>
      <c r="G56" s="66"/>
      <c r="H56" s="66"/>
      <c r="I56" s="16"/>
    </row>
    <row r="57" spans="1:9">
      <c r="B57" s="3" t="s">
        <v>70</v>
      </c>
      <c r="C57" s="14"/>
      <c r="D57" s="67"/>
      <c r="E57" s="67"/>
      <c r="F57" s="67"/>
      <c r="G57" s="67"/>
      <c r="H57" s="67"/>
      <c r="I57" s="14"/>
    </row>
    <row r="60" spans="1:9">
      <c r="A60" s="12" t="s">
        <v>53</v>
      </c>
      <c r="B60" s="12"/>
      <c r="C60" s="13"/>
      <c r="D60" s="65"/>
      <c r="E60" s="65"/>
      <c r="F60" s="65"/>
      <c r="G60" s="65"/>
      <c r="H60" s="65"/>
      <c r="I60" s="13"/>
    </row>
    <row r="61" spans="1:9">
      <c r="A61" s="2"/>
      <c r="B61" s="15" t="s">
        <v>30</v>
      </c>
      <c r="C61" s="16"/>
      <c r="D61" s="66"/>
      <c r="E61" s="66"/>
      <c r="F61" s="66"/>
      <c r="G61" s="66"/>
      <c r="H61" s="66"/>
      <c r="I61" s="16"/>
    </row>
    <row r="62" spans="1:9">
      <c r="A62" s="2"/>
      <c r="B62" s="3" t="s">
        <v>31</v>
      </c>
      <c r="C62" s="14"/>
      <c r="D62" s="67"/>
      <c r="E62" s="67"/>
      <c r="F62" s="67"/>
      <c r="G62" s="67"/>
      <c r="H62" s="67"/>
      <c r="I62" s="14"/>
    </row>
    <row r="63" spans="1:9">
      <c r="A63" s="2"/>
      <c r="B63" s="3" t="s">
        <v>32</v>
      </c>
      <c r="C63" s="14"/>
      <c r="D63" s="67"/>
      <c r="E63" s="67"/>
      <c r="F63" s="67"/>
      <c r="G63" s="67"/>
      <c r="H63" s="67"/>
      <c r="I63" s="14"/>
    </row>
    <row r="64" spans="1:9">
      <c r="B64" s="15" t="s">
        <v>56</v>
      </c>
      <c r="C64" s="16"/>
      <c r="D64" s="66"/>
      <c r="E64" s="66"/>
      <c r="F64" s="66"/>
      <c r="G64" s="66"/>
      <c r="H64" s="66"/>
      <c r="I64" s="16"/>
    </row>
    <row r="65" spans="1:9">
      <c r="B65" s="3" t="s">
        <v>81</v>
      </c>
      <c r="C65" s="14"/>
      <c r="D65" s="67"/>
      <c r="E65" s="67"/>
      <c r="F65" s="67"/>
      <c r="G65" s="67"/>
      <c r="H65" s="67"/>
      <c r="I65" s="14"/>
    </row>
    <row r="66" spans="1:9">
      <c r="B66" s="3" t="s">
        <v>82</v>
      </c>
      <c r="C66" s="14"/>
      <c r="D66" s="67"/>
      <c r="E66" s="67"/>
      <c r="F66" s="67"/>
      <c r="G66" s="67"/>
      <c r="H66" s="67"/>
      <c r="I66" s="14"/>
    </row>
    <row r="67" spans="1:9">
      <c r="B67" s="3" t="s">
        <v>67</v>
      </c>
      <c r="C67" s="14"/>
      <c r="D67" s="67"/>
      <c r="E67" s="67"/>
      <c r="F67" s="67"/>
      <c r="G67" s="67"/>
      <c r="H67" s="67"/>
      <c r="I67" s="14"/>
    </row>
    <row r="68" spans="1:9">
      <c r="B68" s="15" t="s">
        <v>59</v>
      </c>
      <c r="C68" s="16"/>
      <c r="D68" s="66"/>
      <c r="E68" s="66"/>
      <c r="F68" s="66"/>
      <c r="G68" s="66"/>
      <c r="H68" s="66"/>
      <c r="I68" s="16"/>
    </row>
    <row r="69" spans="1:9">
      <c r="B69" s="3" t="s">
        <v>60</v>
      </c>
      <c r="C69" s="14"/>
      <c r="D69" s="67"/>
      <c r="E69" s="67"/>
      <c r="F69" s="67"/>
      <c r="G69" s="67"/>
      <c r="H69" s="67"/>
      <c r="I69" s="14"/>
    </row>
    <row r="70" spans="1:9">
      <c r="B70" s="3" t="s">
        <v>61</v>
      </c>
      <c r="C70" s="14"/>
      <c r="D70" s="67"/>
      <c r="E70" s="67"/>
      <c r="F70" s="67"/>
      <c r="G70" s="67"/>
      <c r="H70" s="67"/>
      <c r="I70" s="14"/>
    </row>
    <row r="71" spans="1:9">
      <c r="B71" s="3" t="s">
        <v>62</v>
      </c>
      <c r="C71" s="14"/>
      <c r="D71" s="67"/>
      <c r="E71" s="67"/>
      <c r="F71" s="67"/>
      <c r="G71" s="67"/>
      <c r="H71" s="67"/>
      <c r="I71" s="14"/>
    </row>
    <row r="72" spans="1:9">
      <c r="B72" s="3" t="s">
        <v>63</v>
      </c>
      <c r="C72" s="14"/>
      <c r="D72" s="67"/>
      <c r="E72" s="67"/>
      <c r="F72" s="67"/>
      <c r="G72" s="67"/>
      <c r="H72" s="67"/>
      <c r="I72" s="14"/>
    </row>
    <row r="73" spans="1:9">
      <c r="A73" s="2"/>
      <c r="C73" s="1"/>
      <c r="D73" s="21"/>
      <c r="E73" s="21"/>
      <c r="F73" s="21"/>
      <c r="G73" s="21"/>
      <c r="H73" s="21"/>
      <c r="I73" s="1"/>
    </row>
    <row r="74" spans="1:9">
      <c r="A74" s="12" t="s">
        <v>83</v>
      </c>
      <c r="B74" s="12"/>
      <c r="C74" s="13"/>
      <c r="D74" s="65"/>
      <c r="E74" s="65"/>
      <c r="F74" s="65"/>
      <c r="G74" s="65"/>
      <c r="H74" s="65"/>
      <c r="I74" s="13"/>
    </row>
    <row r="75" spans="1:9">
      <c r="A75" s="2"/>
      <c r="B75" s="15" t="s">
        <v>84</v>
      </c>
      <c r="C75" s="16"/>
      <c r="D75" s="66"/>
      <c r="E75" s="66"/>
      <c r="F75" s="66"/>
      <c r="G75" s="66"/>
      <c r="H75" s="66"/>
      <c r="I75" s="16"/>
    </row>
    <row r="76" spans="1:9">
      <c r="A76" s="2"/>
      <c r="B76" s="3" t="s">
        <v>85</v>
      </c>
      <c r="C76" s="14"/>
      <c r="D76" s="67"/>
      <c r="E76" s="67"/>
      <c r="F76" s="67"/>
      <c r="G76" s="67"/>
      <c r="H76" s="67"/>
      <c r="I76" s="14"/>
    </row>
    <row r="77" spans="1:9">
      <c r="A77" s="2"/>
      <c r="B77" s="3" t="s">
        <v>86</v>
      </c>
      <c r="C77" s="14"/>
      <c r="D77" s="67"/>
      <c r="E77" s="67"/>
      <c r="F77" s="67"/>
      <c r="G77" s="67"/>
      <c r="H77" s="67"/>
      <c r="I77" s="14"/>
    </row>
    <row r="78" spans="1:9">
      <c r="A78" s="2"/>
      <c r="B78" s="3" t="s">
        <v>87</v>
      </c>
      <c r="C78" s="14"/>
      <c r="D78" s="67"/>
      <c r="E78" s="67"/>
      <c r="F78" s="67"/>
      <c r="G78" s="67"/>
      <c r="H78" s="67"/>
      <c r="I78" s="14"/>
    </row>
    <row r="79" spans="1:9">
      <c r="A79" s="2"/>
      <c r="B79" s="3" t="s">
        <v>88</v>
      </c>
      <c r="C79" s="14"/>
      <c r="D79" s="67"/>
      <c r="E79" s="67"/>
      <c r="F79" s="67"/>
      <c r="G79" s="67"/>
      <c r="H79" s="67"/>
      <c r="I79" s="14"/>
    </row>
    <row r="80" spans="1:9">
      <c r="A80" s="2"/>
      <c r="B80" s="3" t="s">
        <v>89</v>
      </c>
      <c r="C80" s="14"/>
      <c r="D80" s="67"/>
      <c r="E80" s="67"/>
      <c r="F80" s="67"/>
      <c r="G80" s="67"/>
      <c r="H80" s="67"/>
      <c r="I80" s="14"/>
    </row>
    <row r="81" spans="1:9">
      <c r="A81" s="2"/>
      <c r="C81" s="1"/>
      <c r="D81" s="21"/>
      <c r="E81" s="21"/>
      <c r="F81" s="21"/>
      <c r="G81" s="21"/>
      <c r="H81" s="21"/>
      <c r="I81" s="1"/>
    </row>
    <row r="82" spans="1:9">
      <c r="A82" s="12" t="s">
        <v>55</v>
      </c>
      <c r="B82" s="12"/>
      <c r="C82" s="13"/>
      <c r="D82" s="65"/>
      <c r="E82" s="65"/>
      <c r="F82" s="65"/>
      <c r="G82" s="65"/>
      <c r="H82" s="65"/>
      <c r="I82" s="13"/>
    </row>
    <row r="83" spans="1:9">
      <c r="A83" s="2"/>
      <c r="B83" s="15" t="s">
        <v>90</v>
      </c>
      <c r="C83" s="16"/>
      <c r="D83" s="66"/>
      <c r="E83" s="66"/>
      <c r="F83" s="66"/>
      <c r="G83" s="66"/>
      <c r="H83" s="66"/>
      <c r="I83" s="16"/>
    </row>
    <row r="84" spans="1:9">
      <c r="A84" s="2"/>
      <c r="B84" s="3" t="s">
        <v>91</v>
      </c>
      <c r="C84" s="14" t="s">
        <v>92</v>
      </c>
      <c r="D84" s="67">
        <v>300</v>
      </c>
      <c r="E84" s="67">
        <v>150</v>
      </c>
      <c r="F84" s="67">
        <f>E84*1.085</f>
        <v>162.75</v>
      </c>
      <c r="G84" s="67"/>
      <c r="H84" s="67"/>
      <c r="I84" s="14"/>
    </row>
    <row r="85" spans="1:9">
      <c r="A85" s="2"/>
      <c r="B85" s="3" t="s">
        <v>93</v>
      </c>
      <c r="C85" s="14" t="s">
        <v>94</v>
      </c>
      <c r="D85" s="67">
        <v>300</v>
      </c>
      <c r="E85" s="67">
        <v>150</v>
      </c>
      <c r="F85" s="67">
        <f t="shared" ref="F85:F87" si="5">E85*1.085</f>
        <v>162.75</v>
      </c>
      <c r="G85" s="67"/>
      <c r="H85" s="67"/>
      <c r="I85" s="14"/>
    </row>
    <row r="86" spans="1:9">
      <c r="A86" s="2"/>
      <c r="B86" s="3" t="s">
        <v>95</v>
      </c>
      <c r="C86" s="14" t="s">
        <v>96</v>
      </c>
      <c r="D86" s="67">
        <v>300</v>
      </c>
      <c r="E86" s="67">
        <v>150</v>
      </c>
      <c r="F86" s="67">
        <f t="shared" si="5"/>
        <v>162.75</v>
      </c>
      <c r="G86" s="67"/>
      <c r="H86" s="67"/>
      <c r="I86" s="14"/>
    </row>
    <row r="87" spans="1:9">
      <c r="A87" s="2"/>
      <c r="B87" s="3" t="s">
        <v>68</v>
      </c>
      <c r="C87" s="14" t="s">
        <v>97</v>
      </c>
      <c r="D87" s="67">
        <v>300</v>
      </c>
      <c r="E87" s="67">
        <v>150</v>
      </c>
      <c r="F87" s="67">
        <f t="shared" si="5"/>
        <v>162.75</v>
      </c>
      <c r="G87" s="67"/>
      <c r="H87" s="67"/>
      <c r="I87" s="14"/>
    </row>
    <row r="88" spans="1:9">
      <c r="A88" s="2"/>
      <c r="B88" s="15" t="s">
        <v>98</v>
      </c>
      <c r="C88" s="16"/>
      <c r="D88" s="66"/>
      <c r="E88" s="66"/>
      <c r="F88" s="66"/>
      <c r="G88" s="66"/>
      <c r="H88" s="66"/>
      <c r="I88" s="16"/>
    </row>
    <row r="89" spans="1:9">
      <c r="A89" s="2"/>
      <c r="B89" s="3" t="s">
        <v>91</v>
      </c>
      <c r="C89" s="14" t="s">
        <v>99</v>
      </c>
      <c r="D89" s="67"/>
      <c r="E89" s="67"/>
      <c r="F89" s="67"/>
      <c r="G89" s="67"/>
      <c r="H89" s="67"/>
      <c r="I89" s="14" t="s">
        <v>567</v>
      </c>
    </row>
    <row r="90" spans="1:9">
      <c r="A90" s="2"/>
      <c r="B90" s="3" t="s">
        <v>93</v>
      </c>
      <c r="C90" s="14" t="s">
        <v>100</v>
      </c>
      <c r="D90" s="67"/>
      <c r="E90" s="67"/>
      <c r="F90" s="67"/>
      <c r="G90" s="67"/>
      <c r="H90" s="67"/>
      <c r="I90" s="14" t="s">
        <v>567</v>
      </c>
    </row>
    <row r="91" spans="1:9">
      <c r="A91" s="2"/>
      <c r="B91" s="3" t="s">
        <v>95</v>
      </c>
      <c r="C91" s="14" t="s">
        <v>101</v>
      </c>
      <c r="D91" s="67"/>
      <c r="E91" s="67"/>
      <c r="F91" s="67"/>
      <c r="G91" s="67"/>
      <c r="H91" s="67"/>
      <c r="I91" s="14" t="s">
        <v>567</v>
      </c>
    </row>
    <row r="92" spans="1:9">
      <c r="A92" s="2"/>
      <c r="B92" s="3" t="s">
        <v>68</v>
      </c>
      <c r="C92" s="14" t="s">
        <v>102</v>
      </c>
      <c r="D92" s="67"/>
      <c r="E92" s="67"/>
      <c r="F92" s="67"/>
      <c r="G92" s="67"/>
      <c r="H92" s="67"/>
      <c r="I92" s="14" t="s">
        <v>567</v>
      </c>
    </row>
    <row r="93" spans="1:9">
      <c r="A93" s="2"/>
      <c r="B93" s="15" t="s">
        <v>103</v>
      </c>
      <c r="C93" s="16"/>
      <c r="D93" s="66"/>
      <c r="E93" s="66"/>
      <c r="F93" s="66"/>
      <c r="G93" s="66"/>
      <c r="H93" s="66"/>
      <c r="I93" s="14"/>
    </row>
    <row r="94" spans="1:9">
      <c r="A94" s="2"/>
      <c r="B94" s="3" t="s">
        <v>91</v>
      </c>
      <c r="C94" s="14" t="s">
        <v>104</v>
      </c>
      <c r="D94" s="67"/>
      <c r="E94" s="67"/>
      <c r="F94" s="67"/>
      <c r="G94" s="67"/>
      <c r="H94" s="67"/>
      <c r="I94" s="14" t="s">
        <v>567</v>
      </c>
    </row>
    <row r="95" spans="1:9">
      <c r="A95" s="2"/>
      <c r="B95" s="3" t="s">
        <v>93</v>
      </c>
      <c r="C95" s="14" t="s">
        <v>105</v>
      </c>
      <c r="D95" s="67"/>
      <c r="E95" s="67"/>
      <c r="F95" s="67"/>
      <c r="G95" s="67"/>
      <c r="H95" s="67"/>
      <c r="I95" s="14" t="s">
        <v>567</v>
      </c>
    </row>
    <row r="96" spans="1:9">
      <c r="A96" s="2"/>
      <c r="B96" s="3" t="s">
        <v>95</v>
      </c>
      <c r="C96" s="14" t="s">
        <v>106</v>
      </c>
      <c r="D96" s="67"/>
      <c r="E96" s="67"/>
      <c r="F96" s="67"/>
      <c r="G96" s="67"/>
      <c r="H96" s="67"/>
      <c r="I96" s="14" t="s">
        <v>567</v>
      </c>
    </row>
    <row r="97" spans="1:9">
      <c r="A97" s="2"/>
      <c r="B97" s="3" t="s">
        <v>68</v>
      </c>
      <c r="C97" s="14" t="s">
        <v>107</v>
      </c>
      <c r="D97" s="67"/>
      <c r="E97" s="67"/>
      <c r="F97" s="67"/>
      <c r="G97" s="67"/>
      <c r="H97" s="67"/>
      <c r="I97" s="14" t="s">
        <v>567</v>
      </c>
    </row>
    <row r="98" spans="1:9">
      <c r="A98" s="2"/>
      <c r="C98" s="1"/>
      <c r="D98" s="21"/>
      <c r="E98" s="21"/>
      <c r="F98" s="21"/>
      <c r="G98" s="21"/>
      <c r="H98" s="21"/>
      <c r="I98" s="1"/>
    </row>
    <row r="99" spans="1:9">
      <c r="A99" s="2"/>
      <c r="B99" s="15" t="s">
        <v>69</v>
      </c>
      <c r="C99" s="16"/>
      <c r="D99" s="66"/>
      <c r="E99" s="66"/>
      <c r="F99" s="66"/>
      <c r="G99" s="66"/>
      <c r="H99" s="66"/>
      <c r="I99" s="16"/>
    </row>
    <row r="100" spans="1:9">
      <c r="A100" s="2"/>
      <c r="B100" s="3" t="s">
        <v>70</v>
      </c>
      <c r="C100" s="14"/>
      <c r="D100" s="67"/>
      <c r="E100" s="67"/>
      <c r="F100" s="67"/>
      <c r="G100" s="67"/>
      <c r="H100" s="67"/>
      <c r="I100" s="14"/>
    </row>
    <row r="101" spans="1:9">
      <c r="A101" s="2"/>
      <c r="C101" s="1"/>
      <c r="D101" s="21"/>
      <c r="E101" s="21"/>
      <c r="F101" s="21"/>
      <c r="G101" s="21"/>
      <c r="H101" s="21"/>
      <c r="I101" s="1"/>
    </row>
    <row r="102" spans="1:9">
      <c r="A102" s="2"/>
      <c r="B102" s="15" t="s">
        <v>65</v>
      </c>
      <c r="C102" s="16"/>
      <c r="D102" s="66"/>
      <c r="E102" s="66"/>
      <c r="F102" s="66"/>
      <c r="G102" s="66"/>
      <c r="H102" s="66"/>
      <c r="I102" s="16"/>
    </row>
    <row r="103" spans="1:9">
      <c r="A103" s="2"/>
      <c r="B103" s="3" t="s">
        <v>38</v>
      </c>
      <c r="C103" s="14"/>
      <c r="D103" s="67"/>
      <c r="E103" s="67"/>
      <c r="F103" s="67"/>
      <c r="G103" s="67"/>
      <c r="H103" s="67"/>
      <c r="I103" s="14"/>
    </row>
    <row r="104" spans="1:9">
      <c r="A104" s="2"/>
      <c r="B104" s="3" t="s">
        <v>66</v>
      </c>
      <c r="C104" s="14"/>
      <c r="D104" s="67"/>
      <c r="E104" s="67"/>
      <c r="F104" s="67"/>
      <c r="G104" s="67"/>
      <c r="H104" s="67"/>
      <c r="I104" s="14"/>
    </row>
    <row r="105" spans="1:9">
      <c r="A105" s="2"/>
      <c r="B105" s="3" t="s">
        <v>33</v>
      </c>
      <c r="C105" s="14"/>
      <c r="D105" s="67"/>
      <c r="E105" s="67"/>
      <c r="F105" s="67"/>
      <c r="G105" s="67"/>
      <c r="H105" s="67"/>
      <c r="I105" s="14"/>
    </row>
    <row r="106" spans="1:9">
      <c r="A106" s="2"/>
      <c r="B106" s="3" t="s">
        <v>34</v>
      </c>
      <c r="C106" s="14"/>
      <c r="D106" s="67"/>
      <c r="E106" s="67"/>
      <c r="F106" s="67"/>
      <c r="G106" s="67"/>
      <c r="H106" s="67"/>
      <c r="I106" s="14"/>
    </row>
    <row r="107" spans="1:9">
      <c r="A107" s="2"/>
      <c r="B107" s="3" t="s">
        <v>35</v>
      </c>
      <c r="C107" s="14"/>
      <c r="D107" s="67"/>
      <c r="E107" s="67"/>
      <c r="F107" s="67"/>
      <c r="G107" s="67"/>
      <c r="H107" s="67"/>
      <c r="I107" s="14"/>
    </row>
    <row r="108" spans="1:9">
      <c r="A108" s="2"/>
      <c r="B108" s="3" t="s">
        <v>36</v>
      </c>
      <c r="C108" s="14"/>
      <c r="D108" s="67"/>
      <c r="E108" s="67"/>
      <c r="F108" s="67"/>
      <c r="G108" s="67"/>
      <c r="H108" s="67"/>
      <c r="I108" s="14"/>
    </row>
    <row r="109" spans="1:9">
      <c r="A109" s="2"/>
      <c r="B109" s="3" t="s">
        <v>37</v>
      </c>
      <c r="C109" s="14"/>
      <c r="D109" s="67"/>
      <c r="E109" s="67"/>
      <c r="F109" s="67"/>
      <c r="G109" s="67"/>
      <c r="H109" s="67"/>
      <c r="I109" s="14"/>
    </row>
    <row r="110" spans="1:9">
      <c r="A110" s="2"/>
      <c r="B110" s="3" t="s">
        <v>39</v>
      </c>
      <c r="C110" s="14"/>
      <c r="D110" s="67"/>
      <c r="E110" s="67"/>
      <c r="F110" s="67"/>
      <c r="G110" s="67"/>
      <c r="H110" s="67"/>
      <c r="I110" s="14"/>
    </row>
    <row r="111" spans="1:9">
      <c r="A111" s="2"/>
      <c r="B111" s="3" t="s">
        <v>40</v>
      </c>
      <c r="C111" s="14"/>
      <c r="D111" s="67"/>
      <c r="E111" s="67"/>
      <c r="F111" s="67"/>
      <c r="G111" s="67"/>
      <c r="H111" s="67"/>
      <c r="I111" s="14"/>
    </row>
    <row r="112" spans="1:9">
      <c r="A112" s="2"/>
      <c r="B112" s="3" t="s">
        <v>41</v>
      </c>
      <c r="C112" s="14"/>
      <c r="D112" s="67"/>
      <c r="E112" s="67"/>
      <c r="F112" s="67"/>
      <c r="G112" s="67"/>
      <c r="H112" s="67"/>
      <c r="I112" s="14"/>
    </row>
    <row r="113" spans="1:11">
      <c r="A113" s="2"/>
      <c r="B113" s="3" t="s">
        <v>42</v>
      </c>
      <c r="C113" s="14"/>
      <c r="D113" s="67"/>
      <c r="E113" s="67"/>
      <c r="F113" s="67"/>
      <c r="G113" s="67"/>
      <c r="H113" s="67"/>
      <c r="I113" s="14"/>
    </row>
    <row r="114" spans="1:11">
      <c r="A114" s="2"/>
      <c r="B114" s="3" t="s">
        <v>43</v>
      </c>
      <c r="C114" s="14"/>
      <c r="D114" s="67"/>
      <c r="E114" s="67"/>
      <c r="F114" s="67"/>
      <c r="G114" s="67"/>
      <c r="H114" s="67"/>
      <c r="I114" s="14"/>
    </row>
    <row r="115" spans="1:11">
      <c r="A115" s="2"/>
      <c r="B115" s="3" t="s">
        <v>44</v>
      </c>
      <c r="C115" s="14"/>
      <c r="D115" s="67"/>
      <c r="E115" s="67"/>
      <c r="F115" s="67"/>
      <c r="G115" s="67"/>
      <c r="H115" s="67"/>
      <c r="I115" s="14"/>
    </row>
    <row r="116" spans="1:11">
      <c r="A116" s="2"/>
      <c r="B116" s="3" t="s">
        <v>45</v>
      </c>
      <c r="C116" s="14"/>
      <c r="D116" s="67"/>
      <c r="E116" s="67"/>
      <c r="F116" s="67"/>
      <c r="G116" s="67"/>
      <c r="H116" s="67"/>
      <c r="I116" s="14"/>
    </row>
    <row r="117" spans="1:11">
      <c r="A117" s="2"/>
      <c r="B117" s="2"/>
      <c r="C117" s="2"/>
      <c r="D117" s="21"/>
      <c r="E117" s="21"/>
      <c r="F117" s="21"/>
      <c r="G117" s="21"/>
      <c r="H117" s="21"/>
      <c r="I117" s="2"/>
      <c r="J117" s="2"/>
      <c r="K117" s="2"/>
    </row>
    <row r="118" spans="1:11">
      <c r="A118" s="12" t="s">
        <v>54</v>
      </c>
      <c r="B118" s="12"/>
      <c r="C118" s="13"/>
      <c r="D118" s="65"/>
      <c r="E118" s="65"/>
      <c r="F118" s="65"/>
      <c r="G118" s="65"/>
      <c r="H118" s="65"/>
      <c r="I118" s="13"/>
    </row>
    <row r="119" spans="1:11">
      <c r="A119" s="2"/>
      <c r="B119" s="15" t="s">
        <v>76</v>
      </c>
      <c r="C119" s="16"/>
      <c r="D119" s="66"/>
      <c r="E119" s="66"/>
      <c r="F119" s="66"/>
      <c r="G119" s="66"/>
      <c r="H119" s="69"/>
      <c r="I119" s="123" t="s">
        <v>604</v>
      </c>
    </row>
    <row r="120" spans="1:11">
      <c r="A120" s="2"/>
      <c r="B120" s="3" t="s">
        <v>605</v>
      </c>
      <c r="C120" s="14"/>
      <c r="D120" s="67">
        <v>29.9</v>
      </c>
      <c r="E120" s="67">
        <v>1</v>
      </c>
      <c r="F120" s="67">
        <f>E120</f>
        <v>1</v>
      </c>
      <c r="G120" s="67">
        <v>24.9</v>
      </c>
      <c r="H120" s="70">
        <f>G120</f>
        <v>24.9</v>
      </c>
      <c r="I120" s="123"/>
    </row>
    <row r="121" spans="1:11">
      <c r="A121" s="2"/>
      <c r="B121" s="3" t="s">
        <v>606</v>
      </c>
      <c r="C121" s="14"/>
      <c r="D121" s="67">
        <v>99.9</v>
      </c>
      <c r="E121" s="67">
        <v>9</v>
      </c>
      <c r="F121" s="67">
        <f>E121</f>
        <v>9</v>
      </c>
      <c r="G121" s="67">
        <v>94.9</v>
      </c>
      <c r="H121" s="70">
        <f>G121</f>
        <v>94.9</v>
      </c>
      <c r="I121" s="123"/>
    </row>
    <row r="122" spans="1:11">
      <c r="A122" s="2"/>
      <c r="B122" s="2"/>
      <c r="C122" s="2"/>
      <c r="D122" s="21"/>
      <c r="E122" s="21"/>
      <c r="F122" s="21"/>
      <c r="G122" s="21"/>
      <c r="H122" s="21"/>
      <c r="I122" s="124"/>
      <c r="J122" s="2"/>
      <c r="K122" s="2"/>
    </row>
    <row r="123" spans="1:11">
      <c r="A123" s="2"/>
      <c r="B123" s="15" t="s">
        <v>77</v>
      </c>
      <c r="C123" s="16"/>
      <c r="D123" s="66"/>
      <c r="E123" s="66"/>
      <c r="F123" s="66"/>
      <c r="G123" s="66"/>
      <c r="H123" s="69"/>
      <c r="I123" s="124"/>
    </row>
    <row r="124" spans="1:11">
      <c r="A124" s="2"/>
      <c r="B124" s="3" t="s">
        <v>607</v>
      </c>
      <c r="C124" s="14"/>
      <c r="D124" s="67">
        <v>89.9</v>
      </c>
      <c r="E124" s="67">
        <v>9</v>
      </c>
      <c r="F124" s="67">
        <f>E124</f>
        <v>9</v>
      </c>
      <c r="G124" s="67">
        <v>84.9</v>
      </c>
      <c r="H124" s="71">
        <f>G124</f>
        <v>84.9</v>
      </c>
      <c r="I124" s="124"/>
    </row>
    <row r="125" spans="1:11">
      <c r="A125" s="2"/>
      <c r="B125" s="3" t="s">
        <v>608</v>
      </c>
      <c r="C125" s="14"/>
      <c r="D125" s="67">
        <v>350</v>
      </c>
      <c r="E125" s="67">
        <v>99</v>
      </c>
      <c r="F125" s="67">
        <f>E125</f>
        <v>99</v>
      </c>
      <c r="G125" s="67">
        <v>294</v>
      </c>
      <c r="H125" s="71">
        <f>G125</f>
        <v>294</v>
      </c>
      <c r="I125" s="124"/>
    </row>
    <row r="126" spans="1:11">
      <c r="A126" s="2"/>
      <c r="B126" s="3" t="s">
        <v>609</v>
      </c>
      <c r="C126" s="14"/>
      <c r="D126" s="67">
        <v>300</v>
      </c>
      <c r="E126" s="67">
        <v>99</v>
      </c>
      <c r="F126" s="67">
        <f>E126</f>
        <v>99</v>
      </c>
      <c r="G126" s="67">
        <v>284</v>
      </c>
      <c r="H126" s="71">
        <f>G126</f>
        <v>284</v>
      </c>
      <c r="I126" s="124"/>
    </row>
    <row r="127" spans="1:11">
      <c r="A127" s="2"/>
      <c r="B127" s="3" t="s">
        <v>610</v>
      </c>
      <c r="C127" s="14"/>
      <c r="D127" s="67">
        <v>200</v>
      </c>
      <c r="E127" s="67">
        <v>29</v>
      </c>
      <c r="F127" s="67">
        <f>E127</f>
        <v>29</v>
      </c>
      <c r="G127" s="67">
        <v>174</v>
      </c>
      <c r="H127" s="71">
        <f>G127</f>
        <v>174</v>
      </c>
      <c r="I127" s="124"/>
    </row>
    <row r="128" spans="1:11">
      <c r="A128" s="2"/>
      <c r="B128" s="3" t="s">
        <v>611</v>
      </c>
      <c r="C128" s="14"/>
      <c r="D128" s="67">
        <v>500</v>
      </c>
      <c r="E128" s="67">
        <v>199</v>
      </c>
      <c r="F128" s="67">
        <f>E128</f>
        <v>199</v>
      </c>
      <c r="G128" s="67">
        <v>344</v>
      </c>
      <c r="H128" s="71">
        <f>G128</f>
        <v>344</v>
      </c>
      <c r="I128" s="124"/>
    </row>
    <row r="129" spans="1:11">
      <c r="A129" s="2"/>
      <c r="B129" s="2"/>
      <c r="C129" s="2"/>
      <c r="D129" s="21"/>
      <c r="E129" s="21"/>
      <c r="F129" s="21"/>
      <c r="G129" s="21"/>
      <c r="H129" s="21"/>
      <c r="I129" s="124"/>
      <c r="J129" s="2"/>
      <c r="K129" s="2"/>
    </row>
    <row r="130" spans="1:11">
      <c r="A130" s="2"/>
      <c r="B130" s="15" t="s">
        <v>74</v>
      </c>
      <c r="C130" s="16"/>
      <c r="D130" s="66"/>
      <c r="E130" s="66"/>
      <c r="F130" s="66"/>
      <c r="G130" s="66"/>
      <c r="H130" s="69"/>
      <c r="I130" s="124"/>
    </row>
    <row r="131" spans="1:11">
      <c r="A131" s="2"/>
      <c r="B131" s="3" t="s">
        <v>612</v>
      </c>
      <c r="C131" s="14"/>
      <c r="D131" s="67">
        <v>180</v>
      </c>
      <c r="E131" s="67">
        <v>49</v>
      </c>
      <c r="F131" s="67">
        <f t="shared" ref="F131:F136" si="6">E131</f>
        <v>49</v>
      </c>
      <c r="G131" s="67">
        <v>164</v>
      </c>
      <c r="H131" s="70">
        <f t="shared" ref="H131:H136" si="7">G131</f>
        <v>164</v>
      </c>
      <c r="I131" s="124"/>
    </row>
    <row r="132" spans="1:11">
      <c r="A132" s="2"/>
      <c r="B132" s="3" t="s">
        <v>613</v>
      </c>
      <c r="C132" s="14"/>
      <c r="D132" s="67">
        <v>200</v>
      </c>
      <c r="E132" s="67">
        <v>79</v>
      </c>
      <c r="F132" s="67">
        <f t="shared" si="6"/>
        <v>79</v>
      </c>
      <c r="G132" s="67">
        <v>194</v>
      </c>
      <c r="H132" s="71">
        <f t="shared" si="7"/>
        <v>194</v>
      </c>
      <c r="I132" s="124"/>
    </row>
    <row r="133" spans="1:11">
      <c r="B133" s="3" t="s">
        <v>614</v>
      </c>
      <c r="C133" s="14"/>
      <c r="D133" s="67">
        <v>250</v>
      </c>
      <c r="E133" s="67">
        <v>89</v>
      </c>
      <c r="F133" s="67">
        <f t="shared" si="6"/>
        <v>89</v>
      </c>
      <c r="G133" s="67">
        <v>244</v>
      </c>
      <c r="H133" s="71">
        <f t="shared" si="7"/>
        <v>244</v>
      </c>
      <c r="I133" s="124"/>
    </row>
    <row r="134" spans="1:11">
      <c r="B134" s="3" t="s">
        <v>615</v>
      </c>
      <c r="C134" s="14"/>
      <c r="D134" s="67">
        <v>400</v>
      </c>
      <c r="E134" s="67">
        <v>199</v>
      </c>
      <c r="F134" s="67">
        <f t="shared" si="6"/>
        <v>199</v>
      </c>
      <c r="G134" s="67">
        <v>394</v>
      </c>
      <c r="H134" s="71">
        <f t="shared" si="7"/>
        <v>394</v>
      </c>
      <c r="I134" s="124"/>
    </row>
    <row r="135" spans="1:11">
      <c r="B135" s="3" t="s">
        <v>616</v>
      </c>
      <c r="C135" s="14"/>
      <c r="D135" s="67">
        <v>500</v>
      </c>
      <c r="E135" s="67">
        <v>299</v>
      </c>
      <c r="F135" s="67">
        <f t="shared" si="6"/>
        <v>299</v>
      </c>
      <c r="G135" s="67">
        <v>494</v>
      </c>
      <c r="H135" s="71">
        <f t="shared" si="7"/>
        <v>494</v>
      </c>
      <c r="I135" s="124"/>
    </row>
    <row r="136" spans="1:11">
      <c r="B136" s="3" t="s">
        <v>617</v>
      </c>
      <c r="C136" s="14"/>
      <c r="D136" s="67">
        <v>400</v>
      </c>
      <c r="E136" s="67">
        <v>89</v>
      </c>
      <c r="F136" s="67">
        <f t="shared" si="6"/>
        <v>89</v>
      </c>
      <c r="G136" s="67">
        <v>244</v>
      </c>
      <c r="H136" s="71">
        <f t="shared" si="7"/>
        <v>244</v>
      </c>
      <c r="I136" s="124"/>
    </row>
    <row r="137" spans="1:11">
      <c r="A137" s="2"/>
      <c r="B137" s="2"/>
      <c r="C137" s="2"/>
      <c r="D137" s="21"/>
      <c r="E137" s="21"/>
      <c r="F137" s="21"/>
      <c r="G137" s="21"/>
      <c r="H137" s="21"/>
      <c r="I137" s="124"/>
      <c r="J137" s="2"/>
      <c r="K137" s="2"/>
    </row>
    <row r="138" spans="1:11">
      <c r="A138" s="2"/>
      <c r="B138" s="15" t="s">
        <v>75</v>
      </c>
      <c r="C138" s="16"/>
      <c r="D138" s="66"/>
      <c r="E138" s="66"/>
      <c r="F138" s="66"/>
      <c r="G138" s="66"/>
      <c r="H138" s="69"/>
      <c r="I138" s="124"/>
    </row>
    <row r="139" spans="1:11">
      <c r="B139" s="3" t="s">
        <v>618</v>
      </c>
      <c r="C139" s="14"/>
      <c r="D139" s="67">
        <v>899</v>
      </c>
      <c r="E139" s="67">
        <v>599</v>
      </c>
      <c r="F139" s="67">
        <f t="shared" ref="F139:F150" si="8">E139</f>
        <v>599</v>
      </c>
      <c r="G139" s="67">
        <v>894</v>
      </c>
      <c r="H139" s="71">
        <f t="shared" ref="H139:H150" si="9">G139</f>
        <v>894</v>
      </c>
      <c r="I139" s="124"/>
    </row>
    <row r="140" spans="1:11">
      <c r="B140" s="3" t="s">
        <v>619</v>
      </c>
      <c r="C140" s="14"/>
      <c r="D140" s="67">
        <v>900</v>
      </c>
      <c r="E140" s="67">
        <v>599</v>
      </c>
      <c r="F140" s="67">
        <f t="shared" si="8"/>
        <v>599</v>
      </c>
      <c r="G140" s="67">
        <v>894</v>
      </c>
      <c r="H140" s="71">
        <f t="shared" si="9"/>
        <v>894</v>
      </c>
      <c r="I140" s="124"/>
    </row>
    <row r="141" spans="1:11">
      <c r="B141" s="3" t="s">
        <v>620</v>
      </c>
      <c r="C141" s="14"/>
      <c r="D141" s="67">
        <v>1169</v>
      </c>
      <c r="E141" s="67">
        <v>799</v>
      </c>
      <c r="F141" s="67">
        <f t="shared" si="8"/>
        <v>799</v>
      </c>
      <c r="G141" s="67">
        <v>1164</v>
      </c>
      <c r="H141" s="71">
        <f t="shared" si="9"/>
        <v>1164</v>
      </c>
      <c r="I141" s="124"/>
    </row>
    <row r="142" spans="1:11">
      <c r="B142" s="3" t="s">
        <v>621</v>
      </c>
      <c r="C142" s="14"/>
      <c r="D142" s="67">
        <v>1349</v>
      </c>
      <c r="E142" s="67">
        <v>1099</v>
      </c>
      <c r="F142" s="67">
        <f t="shared" si="8"/>
        <v>1099</v>
      </c>
      <c r="G142" s="67">
        <v>1344</v>
      </c>
      <c r="H142" s="71">
        <f t="shared" si="9"/>
        <v>1344</v>
      </c>
      <c r="I142" s="124"/>
    </row>
    <row r="143" spans="1:11">
      <c r="B143" s="3" t="s">
        <v>622</v>
      </c>
      <c r="C143" s="14"/>
      <c r="D143" s="67">
        <v>199</v>
      </c>
      <c r="E143" s="67">
        <v>79</v>
      </c>
      <c r="F143" s="67">
        <f t="shared" si="8"/>
        <v>79</v>
      </c>
      <c r="G143" s="67">
        <v>194</v>
      </c>
      <c r="H143" s="71">
        <f t="shared" si="9"/>
        <v>194</v>
      </c>
      <c r="I143" s="124"/>
    </row>
    <row r="144" spans="1:11">
      <c r="B144" s="3" t="s">
        <v>623</v>
      </c>
      <c r="C144" s="14"/>
      <c r="D144" s="67">
        <v>269</v>
      </c>
      <c r="E144" s="67">
        <v>99</v>
      </c>
      <c r="F144" s="67">
        <f t="shared" si="8"/>
        <v>99</v>
      </c>
      <c r="G144" s="67">
        <v>264</v>
      </c>
      <c r="H144" s="71">
        <f t="shared" si="9"/>
        <v>264</v>
      </c>
      <c r="I144" s="124"/>
    </row>
    <row r="145" spans="1:11">
      <c r="B145" s="3" t="s">
        <v>624</v>
      </c>
      <c r="C145" s="14"/>
      <c r="D145" s="67">
        <v>369</v>
      </c>
      <c r="E145" s="67">
        <v>149</v>
      </c>
      <c r="F145" s="67">
        <f t="shared" si="8"/>
        <v>149</v>
      </c>
      <c r="G145" s="67">
        <v>364</v>
      </c>
      <c r="H145" s="71">
        <f t="shared" si="9"/>
        <v>364</v>
      </c>
      <c r="I145" s="124"/>
    </row>
    <row r="146" spans="1:11">
      <c r="B146" s="3" t="s">
        <v>625</v>
      </c>
      <c r="C146" s="14"/>
      <c r="D146" s="67">
        <v>449</v>
      </c>
      <c r="E146" s="67">
        <v>249</v>
      </c>
      <c r="F146" s="67">
        <f t="shared" si="8"/>
        <v>249</v>
      </c>
      <c r="G146" s="67">
        <v>444</v>
      </c>
      <c r="H146" s="71">
        <f t="shared" si="9"/>
        <v>444</v>
      </c>
      <c r="I146" s="124"/>
    </row>
    <row r="147" spans="1:11">
      <c r="B147" s="3" t="s">
        <v>626</v>
      </c>
      <c r="C147" s="14"/>
      <c r="D147" s="67">
        <v>970</v>
      </c>
      <c r="E147" s="67">
        <v>699</v>
      </c>
      <c r="F147" s="67">
        <f t="shared" si="8"/>
        <v>699</v>
      </c>
      <c r="G147" s="67">
        <v>964</v>
      </c>
      <c r="H147" s="71">
        <f t="shared" si="9"/>
        <v>964</v>
      </c>
      <c r="I147" s="124"/>
    </row>
    <row r="148" spans="1:11">
      <c r="B148" s="3" t="s">
        <v>627</v>
      </c>
      <c r="C148" s="14"/>
      <c r="D148" s="67">
        <v>1119</v>
      </c>
      <c r="E148" s="67">
        <v>849</v>
      </c>
      <c r="F148" s="67">
        <f t="shared" si="8"/>
        <v>849</v>
      </c>
      <c r="G148" s="67">
        <v>1114</v>
      </c>
      <c r="H148" s="71">
        <f t="shared" si="9"/>
        <v>1114</v>
      </c>
      <c r="I148" s="124"/>
    </row>
    <row r="149" spans="1:11">
      <c r="B149" s="3" t="s">
        <v>628</v>
      </c>
      <c r="C149" s="14"/>
      <c r="D149" s="67">
        <v>1219</v>
      </c>
      <c r="E149" s="67">
        <v>979</v>
      </c>
      <c r="F149" s="67">
        <f t="shared" si="8"/>
        <v>979</v>
      </c>
      <c r="G149" s="67">
        <v>1214</v>
      </c>
      <c r="H149" s="71">
        <f t="shared" si="9"/>
        <v>1214</v>
      </c>
      <c r="I149" s="124"/>
    </row>
    <row r="150" spans="1:11">
      <c r="B150" s="3" t="s">
        <v>629</v>
      </c>
      <c r="C150" s="14"/>
      <c r="D150" s="67">
        <v>1479</v>
      </c>
      <c r="E150" s="67">
        <v>1199</v>
      </c>
      <c r="F150" s="67">
        <f t="shared" si="8"/>
        <v>1199</v>
      </c>
      <c r="G150" s="67">
        <v>1474</v>
      </c>
      <c r="H150" s="71">
        <f t="shared" si="9"/>
        <v>1474</v>
      </c>
      <c r="I150" s="124"/>
    </row>
    <row r="151" spans="1:11">
      <c r="A151" s="2"/>
      <c r="D151" s="72"/>
      <c r="E151" s="72"/>
      <c r="F151" s="72"/>
      <c r="G151" s="72"/>
      <c r="H151" s="72"/>
      <c r="I151" s="124"/>
      <c r="J151" s="2"/>
      <c r="K151" s="2"/>
    </row>
    <row r="152" spans="1:11">
      <c r="A152" s="2"/>
      <c r="B152" s="15" t="s">
        <v>73</v>
      </c>
      <c r="C152" s="16"/>
      <c r="D152" s="66"/>
      <c r="E152" s="66"/>
      <c r="F152" s="66"/>
      <c r="G152" s="66"/>
      <c r="H152" s="69"/>
      <c r="I152" s="124"/>
    </row>
    <row r="153" spans="1:11">
      <c r="B153" s="3" t="s">
        <v>630</v>
      </c>
      <c r="C153" s="14"/>
      <c r="D153" s="67">
        <v>299</v>
      </c>
      <c r="E153" s="67">
        <v>99</v>
      </c>
      <c r="F153" s="67">
        <f>E153</f>
        <v>99</v>
      </c>
      <c r="G153" s="67">
        <v>294</v>
      </c>
      <c r="H153" s="71">
        <f>G153</f>
        <v>294</v>
      </c>
      <c r="I153" s="124"/>
    </row>
    <row r="154" spans="1:11">
      <c r="D154" s="72"/>
      <c r="E154" s="72"/>
      <c r="F154" s="72"/>
      <c r="G154" s="72"/>
      <c r="H154" s="72"/>
      <c r="I154" s="124"/>
    </row>
    <row r="155" spans="1:11">
      <c r="A155" s="2"/>
      <c r="B155" s="15" t="s">
        <v>78</v>
      </c>
      <c r="C155" s="16"/>
      <c r="D155" s="66"/>
      <c r="E155" s="66"/>
      <c r="F155" s="66"/>
      <c r="G155" s="66"/>
      <c r="H155" s="69"/>
      <c r="I155" s="124"/>
    </row>
    <row r="156" spans="1:11">
      <c r="B156" s="3" t="s">
        <v>631</v>
      </c>
      <c r="C156" s="14"/>
      <c r="D156" s="67">
        <v>399</v>
      </c>
      <c r="E156" s="67">
        <v>199</v>
      </c>
      <c r="F156" s="67">
        <f>E156</f>
        <v>199</v>
      </c>
      <c r="G156" s="67">
        <v>394</v>
      </c>
      <c r="H156" s="71">
        <f>G156</f>
        <v>394</v>
      </c>
      <c r="I156" s="124"/>
    </row>
    <row r="157" spans="1:11">
      <c r="D157" s="72"/>
      <c r="E157" s="72"/>
      <c r="F157" s="72"/>
      <c r="G157" s="72"/>
      <c r="H157" s="72"/>
      <c r="I157" s="124"/>
    </row>
    <row r="158" spans="1:11">
      <c r="A158" s="2"/>
      <c r="B158" s="15" t="s">
        <v>79</v>
      </c>
      <c r="C158" s="16"/>
      <c r="D158" s="66"/>
      <c r="E158" s="66"/>
      <c r="F158" s="66"/>
      <c r="G158" s="66"/>
      <c r="H158" s="69"/>
      <c r="I158" s="124"/>
    </row>
    <row r="159" spans="1:11">
      <c r="B159" s="3" t="s">
        <v>632</v>
      </c>
      <c r="C159" s="14"/>
      <c r="D159" s="67">
        <v>100</v>
      </c>
      <c r="E159" s="67">
        <v>39</v>
      </c>
      <c r="F159" s="67">
        <f>E159</f>
        <v>39</v>
      </c>
      <c r="G159" s="67">
        <v>49</v>
      </c>
      <c r="H159" s="71">
        <f>G159</f>
        <v>49</v>
      </c>
      <c r="I159" s="124"/>
    </row>
    <row r="160" spans="1:11">
      <c r="B160" s="3" t="s">
        <v>633</v>
      </c>
      <c r="C160" s="14"/>
      <c r="D160" s="67">
        <v>100</v>
      </c>
      <c r="E160" s="67">
        <v>1</v>
      </c>
      <c r="F160" s="67">
        <f>E160</f>
        <v>1</v>
      </c>
      <c r="G160" s="67">
        <v>49</v>
      </c>
      <c r="H160" s="71">
        <f>G160</f>
        <v>49</v>
      </c>
      <c r="I160" s="124"/>
    </row>
    <row r="162" spans="2:9">
      <c r="B162" s="15" t="s">
        <v>80</v>
      </c>
      <c r="C162" s="16"/>
      <c r="D162" s="66"/>
      <c r="E162" s="66"/>
      <c r="F162" s="66"/>
      <c r="G162" s="66"/>
      <c r="H162" s="66"/>
      <c r="I162" s="16"/>
    </row>
    <row r="163" spans="2:9">
      <c r="B163" s="3" t="s">
        <v>634</v>
      </c>
      <c r="C163" s="14"/>
      <c r="D163" s="67"/>
      <c r="E163" s="67"/>
      <c r="F163" s="67"/>
      <c r="G163" s="67">
        <f>H163/1.085</f>
        <v>45.990783410138249</v>
      </c>
      <c r="H163" s="67">
        <v>49.9</v>
      </c>
      <c r="I163" s="73"/>
    </row>
    <row r="164" spans="2:9">
      <c r="B164" s="3" t="s">
        <v>635</v>
      </c>
      <c r="C164" s="14"/>
      <c r="D164" s="67"/>
      <c r="E164" s="67"/>
      <c r="F164" s="67"/>
      <c r="G164" s="67">
        <f t="shared" ref="G164:G215" si="10">H164/1.085</f>
        <v>27.557603686635943</v>
      </c>
      <c r="H164" s="67">
        <v>29.9</v>
      </c>
      <c r="I164" s="14"/>
    </row>
    <row r="165" spans="2:9">
      <c r="B165" s="3" t="s">
        <v>636</v>
      </c>
      <c r="C165" s="14"/>
      <c r="D165" s="67"/>
      <c r="E165" s="67"/>
      <c r="F165" s="67"/>
      <c r="G165" s="67">
        <f t="shared" si="10"/>
        <v>36.774193548387096</v>
      </c>
      <c r="H165" s="67">
        <v>39.9</v>
      </c>
      <c r="I165" s="14"/>
    </row>
    <row r="166" spans="2:9">
      <c r="B166" s="3" t="s">
        <v>637</v>
      </c>
      <c r="C166" s="14"/>
      <c r="D166" s="67"/>
      <c r="E166" s="67"/>
      <c r="F166" s="67"/>
      <c r="G166" s="67">
        <f t="shared" si="10"/>
        <v>13.732718894009217</v>
      </c>
      <c r="H166" s="67">
        <v>14.9</v>
      </c>
      <c r="I166" s="14"/>
    </row>
    <row r="167" spans="2:9">
      <c r="B167" s="3" t="s">
        <v>638</v>
      </c>
      <c r="C167" s="14"/>
      <c r="D167" s="67"/>
      <c r="E167" s="67"/>
      <c r="F167" s="67"/>
      <c r="G167" s="67">
        <f t="shared" si="10"/>
        <v>18.341013824884794</v>
      </c>
      <c r="H167" s="67">
        <v>19.899999999999999</v>
      </c>
      <c r="I167" s="14"/>
    </row>
    <row r="168" spans="2:9">
      <c r="B168" s="3" t="s">
        <v>639</v>
      </c>
      <c r="C168" s="14"/>
      <c r="D168" s="67"/>
      <c r="E168" s="67"/>
      <c r="F168" s="67"/>
      <c r="G168" s="67">
        <f t="shared" si="10"/>
        <v>18.341013824884794</v>
      </c>
      <c r="H168" s="67">
        <v>19.899999999999999</v>
      </c>
      <c r="I168" s="14"/>
    </row>
    <row r="169" spans="2:9">
      <c r="B169" s="3" t="s">
        <v>640</v>
      </c>
      <c r="C169" s="14"/>
      <c r="D169" s="67"/>
      <c r="E169" s="67"/>
      <c r="F169" s="67"/>
      <c r="G169" s="67">
        <f t="shared" si="10"/>
        <v>18.341013824884794</v>
      </c>
      <c r="H169" s="67">
        <v>19.899999999999999</v>
      </c>
      <c r="I169" s="14"/>
    </row>
    <row r="170" spans="2:9">
      <c r="B170" s="3" t="s">
        <v>641</v>
      </c>
      <c r="C170" s="14"/>
      <c r="D170" s="67"/>
      <c r="E170" s="67"/>
      <c r="F170" s="67"/>
      <c r="G170" s="67">
        <f t="shared" si="10"/>
        <v>18.341013824884794</v>
      </c>
      <c r="H170" s="67">
        <v>19.899999999999999</v>
      </c>
      <c r="I170" s="14"/>
    </row>
    <row r="171" spans="2:9">
      <c r="B171" s="3" t="s">
        <v>642</v>
      </c>
      <c r="C171" s="14"/>
      <c r="D171" s="67"/>
      <c r="E171" s="67"/>
      <c r="F171" s="67"/>
      <c r="G171" s="67">
        <f t="shared" si="10"/>
        <v>13.732718894009217</v>
      </c>
      <c r="H171" s="67">
        <v>14.9</v>
      </c>
      <c r="I171" s="14"/>
    </row>
    <row r="172" spans="2:9">
      <c r="B172" s="3" t="s">
        <v>643</v>
      </c>
      <c r="C172" s="14"/>
      <c r="D172" s="67"/>
      <c r="E172" s="67"/>
      <c r="F172" s="67"/>
      <c r="G172" s="67">
        <f t="shared" si="10"/>
        <v>18.341013824884794</v>
      </c>
      <c r="H172" s="67">
        <v>19.899999999999999</v>
      </c>
      <c r="I172" s="14"/>
    </row>
    <row r="173" spans="2:9">
      <c r="B173" s="3" t="s">
        <v>644</v>
      </c>
      <c r="C173" s="14"/>
      <c r="D173" s="67"/>
      <c r="E173" s="67"/>
      <c r="F173" s="67"/>
      <c r="G173" s="67">
        <f t="shared" si="10"/>
        <v>9.1244239631336406</v>
      </c>
      <c r="H173" s="67">
        <v>9.9</v>
      </c>
      <c r="I173" s="14"/>
    </row>
    <row r="174" spans="2:9">
      <c r="B174" s="3" t="s">
        <v>645</v>
      </c>
      <c r="C174" s="14"/>
      <c r="D174" s="67"/>
      <c r="E174" s="67"/>
      <c r="F174" s="67"/>
      <c r="G174" s="67">
        <f t="shared" si="10"/>
        <v>13.732718894009217</v>
      </c>
      <c r="H174" s="67">
        <v>14.9</v>
      </c>
      <c r="I174" s="14"/>
    </row>
    <row r="175" spans="2:9">
      <c r="B175" s="3" t="s">
        <v>646</v>
      </c>
      <c r="C175" s="14"/>
      <c r="D175" s="67"/>
      <c r="E175" s="67"/>
      <c r="F175" s="67"/>
      <c r="G175" s="67">
        <f t="shared" si="10"/>
        <v>11.889400921658988</v>
      </c>
      <c r="H175" s="67">
        <v>12.9</v>
      </c>
      <c r="I175" s="14"/>
    </row>
    <row r="176" spans="2:9">
      <c r="B176" s="3" t="s">
        <v>647</v>
      </c>
      <c r="C176" s="14"/>
      <c r="D176" s="67"/>
      <c r="E176" s="67"/>
      <c r="F176" s="67"/>
      <c r="G176" s="67">
        <f t="shared" si="10"/>
        <v>18.341013824884794</v>
      </c>
      <c r="H176" s="67">
        <v>19.899999999999999</v>
      </c>
      <c r="I176" s="14"/>
    </row>
    <row r="177" spans="2:9">
      <c r="B177" s="3" t="s">
        <v>648</v>
      </c>
      <c r="C177" s="14"/>
      <c r="D177" s="67"/>
      <c r="E177" s="67"/>
      <c r="F177" s="67"/>
      <c r="G177" s="67">
        <f t="shared" si="10"/>
        <v>27.557603686635943</v>
      </c>
      <c r="H177" s="67">
        <v>29.9</v>
      </c>
      <c r="I177" s="14"/>
    </row>
    <row r="178" spans="2:9">
      <c r="B178" s="3" t="s">
        <v>649</v>
      </c>
      <c r="C178" s="14"/>
      <c r="D178" s="67"/>
      <c r="E178" s="67"/>
      <c r="F178" s="67"/>
      <c r="G178" s="67">
        <f t="shared" si="10"/>
        <v>11.889400921658988</v>
      </c>
      <c r="H178" s="67">
        <v>12.9</v>
      </c>
      <c r="I178" s="14"/>
    </row>
    <row r="179" spans="2:9">
      <c r="B179" s="3" t="s">
        <v>650</v>
      </c>
      <c r="C179" s="14"/>
      <c r="D179" s="67"/>
      <c r="E179" s="67"/>
      <c r="F179" s="67"/>
      <c r="G179" s="67">
        <f t="shared" si="10"/>
        <v>22.949308755760367</v>
      </c>
      <c r="H179" s="67">
        <v>24.9</v>
      </c>
      <c r="I179" s="14"/>
    </row>
    <row r="180" spans="2:9">
      <c r="B180" s="3" t="s">
        <v>651</v>
      </c>
      <c r="C180" s="14"/>
      <c r="D180" s="67"/>
      <c r="E180" s="67"/>
      <c r="F180" s="67"/>
      <c r="G180" s="67">
        <f t="shared" si="10"/>
        <v>45.990783410138249</v>
      </c>
      <c r="H180" s="67">
        <v>49.9</v>
      </c>
      <c r="I180" s="14"/>
    </row>
    <row r="181" spans="2:9">
      <c r="B181" s="3" t="s">
        <v>652</v>
      </c>
      <c r="C181" s="14"/>
      <c r="D181" s="67"/>
      <c r="E181" s="67"/>
      <c r="F181" s="67"/>
      <c r="G181" s="67">
        <f t="shared" si="10"/>
        <v>27.557603686635943</v>
      </c>
      <c r="H181" s="67">
        <v>29.9</v>
      </c>
      <c r="I181" s="14"/>
    </row>
    <row r="182" spans="2:9">
      <c r="B182" s="3" t="s">
        <v>653</v>
      </c>
      <c r="C182" s="14"/>
      <c r="D182" s="67"/>
      <c r="E182" s="67"/>
      <c r="F182" s="67"/>
      <c r="G182" s="67">
        <f t="shared" si="10"/>
        <v>22.949308755760367</v>
      </c>
      <c r="H182" s="67">
        <v>24.9</v>
      </c>
      <c r="I182" s="14"/>
    </row>
    <row r="183" spans="2:9">
      <c r="B183" s="3" t="s">
        <v>654</v>
      </c>
      <c r="C183" s="14"/>
      <c r="D183" s="67"/>
      <c r="E183" s="67"/>
      <c r="F183" s="67"/>
      <c r="G183" s="67">
        <f t="shared" si="10"/>
        <v>36.774193548387096</v>
      </c>
      <c r="H183" s="67">
        <v>39.9</v>
      </c>
      <c r="I183" s="14"/>
    </row>
    <row r="184" spans="2:9">
      <c r="B184" s="3" t="s">
        <v>655</v>
      </c>
      <c r="C184" s="14"/>
      <c r="D184" s="67"/>
      <c r="E184" s="67"/>
      <c r="F184" s="67"/>
      <c r="G184" s="67">
        <f t="shared" si="10"/>
        <v>18.341013824884794</v>
      </c>
      <c r="H184" s="67">
        <v>19.899999999999999</v>
      </c>
      <c r="I184" s="14"/>
    </row>
    <row r="185" spans="2:9">
      <c r="B185" s="3" t="s">
        <v>656</v>
      </c>
      <c r="C185" s="14"/>
      <c r="D185" s="67"/>
      <c r="E185" s="67"/>
      <c r="F185" s="67"/>
      <c r="G185" s="67">
        <f t="shared" si="10"/>
        <v>18.341013824884794</v>
      </c>
      <c r="H185" s="67">
        <v>19.899999999999999</v>
      </c>
      <c r="I185" s="14"/>
    </row>
    <row r="186" spans="2:9">
      <c r="B186" s="3" t="s">
        <v>657</v>
      </c>
      <c r="C186" s="14"/>
      <c r="D186" s="67"/>
      <c r="E186" s="67"/>
      <c r="F186" s="67"/>
      <c r="G186" s="67">
        <f t="shared" si="10"/>
        <v>18.341013824884794</v>
      </c>
      <c r="H186" s="67">
        <v>19.899999999999999</v>
      </c>
      <c r="I186" s="14"/>
    </row>
    <row r="187" spans="2:9">
      <c r="B187" s="3" t="s">
        <v>658</v>
      </c>
      <c r="C187" s="14"/>
      <c r="D187" s="67"/>
      <c r="E187" s="67"/>
      <c r="F187" s="67"/>
      <c r="G187" s="67">
        <f t="shared" si="10"/>
        <v>36.774193548387096</v>
      </c>
      <c r="H187" s="67">
        <v>39.9</v>
      </c>
      <c r="I187" s="14"/>
    </row>
    <row r="188" spans="2:9">
      <c r="B188" s="3" t="s">
        <v>659</v>
      </c>
      <c r="C188" s="14"/>
      <c r="D188" s="67"/>
      <c r="E188" s="67"/>
      <c r="F188" s="67"/>
      <c r="G188" s="67">
        <f t="shared" si="10"/>
        <v>36.774193548387096</v>
      </c>
      <c r="H188" s="67">
        <v>39.9</v>
      </c>
      <c r="I188" s="14"/>
    </row>
    <row r="189" spans="2:9">
      <c r="B189" s="3" t="s">
        <v>660</v>
      </c>
      <c r="C189" s="14"/>
      <c r="D189" s="67"/>
      <c r="E189" s="67"/>
      <c r="F189" s="67"/>
      <c r="G189" s="67">
        <f t="shared" si="10"/>
        <v>147.37327188940094</v>
      </c>
      <c r="H189" s="67">
        <v>159.9</v>
      </c>
      <c r="I189" s="14"/>
    </row>
    <row r="190" spans="2:9">
      <c r="B190" s="3" t="s">
        <v>661</v>
      </c>
      <c r="C190" s="14"/>
      <c r="D190" s="67"/>
      <c r="E190" s="67"/>
      <c r="F190" s="67"/>
      <c r="G190" s="67">
        <f t="shared" si="10"/>
        <v>50.599078341013822</v>
      </c>
      <c r="H190" s="67">
        <v>54.9</v>
      </c>
      <c r="I190" s="14"/>
    </row>
    <row r="191" spans="2:9">
      <c r="B191" s="3" t="s">
        <v>662</v>
      </c>
      <c r="C191" s="14"/>
      <c r="D191" s="67"/>
      <c r="E191" s="67"/>
      <c r="F191" s="67"/>
      <c r="G191" s="67">
        <f t="shared" si="10"/>
        <v>22.949308755760367</v>
      </c>
      <c r="H191" s="67">
        <v>24.9</v>
      </c>
      <c r="I191" s="14"/>
    </row>
    <row r="192" spans="2:9">
      <c r="B192" s="3" t="s">
        <v>663</v>
      </c>
      <c r="C192" s="14"/>
      <c r="D192" s="67"/>
      <c r="E192" s="67"/>
      <c r="F192" s="67"/>
      <c r="G192" s="67">
        <f t="shared" si="10"/>
        <v>138.15668202764977</v>
      </c>
      <c r="H192" s="67">
        <v>149.9</v>
      </c>
      <c r="I192" s="14"/>
    </row>
    <row r="193" spans="2:9">
      <c r="B193" s="3" t="s">
        <v>664</v>
      </c>
      <c r="C193" s="14"/>
      <c r="D193" s="67"/>
      <c r="E193" s="67"/>
      <c r="F193" s="67"/>
      <c r="G193" s="67">
        <f t="shared" si="10"/>
        <v>128.94009216589862</v>
      </c>
      <c r="H193" s="67">
        <v>139.9</v>
      </c>
      <c r="I193" s="14"/>
    </row>
    <row r="194" spans="2:9">
      <c r="B194" s="3" t="s">
        <v>665</v>
      </c>
      <c r="C194" s="14"/>
      <c r="D194" s="67"/>
      <c r="E194" s="67"/>
      <c r="F194" s="67"/>
      <c r="G194" s="67">
        <f t="shared" si="10"/>
        <v>41.382488479262676</v>
      </c>
      <c r="H194" s="67">
        <v>44.9</v>
      </c>
      <c r="I194" s="14"/>
    </row>
    <row r="195" spans="2:9">
      <c r="B195" s="3" t="s">
        <v>666</v>
      </c>
      <c r="C195" s="14"/>
      <c r="D195" s="67"/>
      <c r="E195" s="67"/>
      <c r="F195" s="67"/>
      <c r="G195" s="67">
        <f t="shared" si="10"/>
        <v>32.165898617511523</v>
      </c>
      <c r="H195" s="67">
        <v>34.9</v>
      </c>
      <c r="I195" s="14"/>
    </row>
    <row r="196" spans="2:9">
      <c r="B196" s="3" t="s">
        <v>667</v>
      </c>
      <c r="C196" s="14"/>
      <c r="D196" s="67"/>
      <c r="E196" s="67"/>
      <c r="F196" s="67"/>
      <c r="G196" s="67">
        <f t="shared" si="10"/>
        <v>27.557603686635943</v>
      </c>
      <c r="H196" s="67">
        <v>29.9</v>
      </c>
      <c r="I196" s="14"/>
    </row>
    <row r="197" spans="2:9">
      <c r="B197" s="3" t="s">
        <v>668</v>
      </c>
      <c r="C197" s="14"/>
      <c r="D197" s="67"/>
      <c r="E197" s="67"/>
      <c r="F197" s="67"/>
      <c r="G197" s="67">
        <f t="shared" si="10"/>
        <v>18.341013824884794</v>
      </c>
      <c r="H197" s="67">
        <v>19.899999999999999</v>
      </c>
      <c r="I197" s="14"/>
    </row>
    <row r="198" spans="2:9">
      <c r="B198" s="3" t="s">
        <v>669</v>
      </c>
      <c r="C198" s="14"/>
      <c r="D198" s="67"/>
      <c r="E198" s="67"/>
      <c r="F198" s="67"/>
      <c r="G198" s="67">
        <f t="shared" si="10"/>
        <v>27.557603686635943</v>
      </c>
      <c r="H198" s="67">
        <v>29.9</v>
      </c>
      <c r="I198" s="14"/>
    </row>
    <row r="199" spans="2:9">
      <c r="B199" s="3" t="s">
        <v>670</v>
      </c>
      <c r="C199" s="14"/>
      <c r="D199" s="67"/>
      <c r="E199" s="67"/>
      <c r="F199" s="67"/>
      <c r="G199" s="67">
        <f t="shared" si="10"/>
        <v>22.949308755760367</v>
      </c>
      <c r="H199" s="67">
        <v>24.9</v>
      </c>
      <c r="I199" s="14"/>
    </row>
    <row r="200" spans="2:9">
      <c r="B200" s="3" t="s">
        <v>671</v>
      </c>
      <c r="C200" s="14"/>
      <c r="D200" s="67"/>
      <c r="E200" s="67"/>
      <c r="F200" s="67"/>
      <c r="G200" s="67">
        <f t="shared" si="10"/>
        <v>147.37327188940094</v>
      </c>
      <c r="H200" s="67">
        <v>159.9</v>
      </c>
      <c r="I200" s="14"/>
    </row>
    <row r="201" spans="2:9">
      <c r="B201" s="3" t="s">
        <v>672</v>
      </c>
      <c r="C201" s="14"/>
      <c r="D201" s="67"/>
      <c r="E201" s="67"/>
      <c r="F201" s="67"/>
      <c r="G201" s="67">
        <f t="shared" si="10"/>
        <v>22.949308755760367</v>
      </c>
      <c r="H201" s="67">
        <v>24.9</v>
      </c>
      <c r="I201" s="14"/>
    </row>
    <row r="202" spans="2:9">
      <c r="B202" s="3" t="s">
        <v>673</v>
      </c>
      <c r="C202" s="14"/>
      <c r="D202" s="67"/>
      <c r="E202" s="67"/>
      <c r="F202" s="67"/>
      <c r="G202" s="67">
        <f t="shared" si="10"/>
        <v>36.774193548387096</v>
      </c>
      <c r="H202" s="67">
        <v>39.9</v>
      </c>
      <c r="I202" s="14"/>
    </row>
    <row r="203" spans="2:9">
      <c r="B203" s="3" t="s">
        <v>674</v>
      </c>
      <c r="C203" s="14"/>
      <c r="D203" s="67"/>
      <c r="E203" s="67"/>
      <c r="F203" s="67"/>
      <c r="G203" s="67">
        <f t="shared" si="10"/>
        <v>45.990783410138249</v>
      </c>
      <c r="H203" s="67">
        <v>49.9</v>
      </c>
      <c r="I203" s="14"/>
    </row>
    <row r="204" spans="2:9">
      <c r="B204" s="3" t="s">
        <v>675</v>
      </c>
      <c r="C204" s="14"/>
      <c r="D204" s="67"/>
      <c r="E204" s="67"/>
      <c r="F204" s="67"/>
      <c r="G204" s="67">
        <f t="shared" si="10"/>
        <v>15.576036866359447</v>
      </c>
      <c r="H204" s="67">
        <v>16.899999999999999</v>
      </c>
      <c r="I204" s="14"/>
    </row>
    <row r="205" spans="2:9">
      <c r="B205" s="3" t="s">
        <v>676</v>
      </c>
      <c r="C205" s="14"/>
      <c r="D205" s="67"/>
      <c r="E205" s="67"/>
      <c r="F205" s="67"/>
      <c r="G205" s="67">
        <f t="shared" si="10"/>
        <v>9.1244239631336406</v>
      </c>
      <c r="H205" s="67">
        <v>9.9</v>
      </c>
      <c r="I205" s="14"/>
    </row>
    <row r="206" spans="2:9">
      <c r="B206" s="3" t="s">
        <v>677</v>
      </c>
      <c r="C206" s="14"/>
      <c r="D206" s="67"/>
      <c r="E206" s="67"/>
      <c r="F206" s="67"/>
      <c r="G206" s="67">
        <f t="shared" si="10"/>
        <v>13.732718894009217</v>
      </c>
      <c r="H206" s="67">
        <v>14.9</v>
      </c>
      <c r="I206" s="14"/>
    </row>
    <row r="207" spans="2:9">
      <c r="B207" s="3" t="s">
        <v>678</v>
      </c>
      <c r="C207" s="14"/>
      <c r="D207" s="67"/>
      <c r="E207" s="67"/>
      <c r="F207" s="67"/>
      <c r="G207" s="67">
        <f t="shared" si="10"/>
        <v>27.557603686635943</v>
      </c>
      <c r="H207" s="67">
        <v>29.9</v>
      </c>
      <c r="I207" s="14"/>
    </row>
    <row r="208" spans="2:9">
      <c r="B208" s="3" t="s">
        <v>679</v>
      </c>
      <c r="C208" s="14"/>
      <c r="D208" s="67"/>
      <c r="E208" s="67"/>
      <c r="F208" s="67"/>
      <c r="G208" s="67">
        <f t="shared" si="10"/>
        <v>36.774193548387096</v>
      </c>
      <c r="H208" s="67">
        <v>39.9</v>
      </c>
      <c r="I208" s="14"/>
    </row>
    <row r="209" spans="2:9">
      <c r="B209" s="3" t="s">
        <v>680</v>
      </c>
      <c r="C209" s="14"/>
      <c r="D209" s="67"/>
      <c r="E209" s="67"/>
      <c r="F209" s="67"/>
      <c r="G209" s="67">
        <f t="shared" si="10"/>
        <v>82.857142857142861</v>
      </c>
      <c r="H209" s="67">
        <v>89.9</v>
      </c>
      <c r="I209" s="14"/>
    </row>
    <row r="210" spans="2:9">
      <c r="B210" s="3" t="s">
        <v>681</v>
      </c>
      <c r="C210" s="14"/>
      <c r="D210" s="67"/>
      <c r="E210" s="67"/>
      <c r="F210" s="67"/>
      <c r="G210" s="67">
        <f t="shared" si="10"/>
        <v>22.949308755760367</v>
      </c>
      <c r="H210" s="67">
        <v>24.9</v>
      </c>
      <c r="I210" s="14"/>
    </row>
    <row r="211" spans="2:9">
      <c r="B211" s="3" t="s">
        <v>682</v>
      </c>
      <c r="C211" s="14"/>
      <c r="D211" s="67"/>
      <c r="E211" s="67"/>
      <c r="F211" s="67"/>
      <c r="G211" s="67">
        <f t="shared" si="10"/>
        <v>27.557603686635943</v>
      </c>
      <c r="H211" s="67">
        <v>29.9</v>
      </c>
      <c r="I211" s="14"/>
    </row>
    <row r="212" spans="2:9">
      <c r="B212" s="3" t="s">
        <v>683</v>
      </c>
      <c r="C212" s="14"/>
      <c r="D212" s="67"/>
      <c r="E212" s="67"/>
      <c r="F212" s="67"/>
      <c r="G212" s="67">
        <f t="shared" si="10"/>
        <v>18.341013824884794</v>
      </c>
      <c r="H212" s="67">
        <v>19.899999999999999</v>
      </c>
      <c r="I212" s="14"/>
    </row>
    <row r="213" spans="2:9">
      <c r="B213" s="3" t="s">
        <v>684</v>
      </c>
      <c r="C213" s="14"/>
      <c r="D213" s="67"/>
      <c r="E213" s="67"/>
      <c r="F213" s="67"/>
      <c r="G213" s="67">
        <f t="shared" si="10"/>
        <v>18.341013824884794</v>
      </c>
      <c r="H213" s="67">
        <v>19.899999999999999</v>
      </c>
      <c r="I213" s="14"/>
    </row>
    <row r="214" spans="2:9">
      <c r="B214" s="3" t="s">
        <v>685</v>
      </c>
      <c r="C214" s="14"/>
      <c r="D214" s="67"/>
      <c r="E214" s="67"/>
      <c r="F214" s="67"/>
      <c r="G214" s="67">
        <f t="shared" si="10"/>
        <v>27.557603686635943</v>
      </c>
      <c r="H214" s="67">
        <v>29.9</v>
      </c>
      <c r="I214" s="14"/>
    </row>
    <row r="215" spans="2:9">
      <c r="B215" s="3" t="s">
        <v>686</v>
      </c>
      <c r="C215" s="14"/>
      <c r="D215" s="67"/>
      <c r="E215" s="67"/>
      <c r="F215" s="67"/>
      <c r="G215" s="67">
        <f t="shared" si="10"/>
        <v>13.732718894009217</v>
      </c>
      <c r="H215" s="67">
        <v>14.9</v>
      </c>
      <c r="I215" s="14"/>
    </row>
  </sheetData>
  <mergeCells count="1">
    <mergeCell ref="I119:I160"/>
  </mergeCells>
  <pageMargins left="0.70866141732283472" right="0.70866141732283472" top="0.74803149606299213" bottom="0.74803149606299213" header="0.31496062992125984" footer="0.31496062992125984"/>
  <pageSetup paperSize="9" scale="26" fitToHeight="3"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A186E39FE81E349886DDE3262D6214B" ma:contentTypeVersion="13" ma:contentTypeDescription="Crée un document." ma:contentTypeScope="" ma:versionID="2d7f9bdc682870311c0e24f1bf1dbb66">
  <xsd:schema xmlns:xsd="http://www.w3.org/2001/XMLSchema" xmlns:xs="http://www.w3.org/2001/XMLSchema" xmlns:p="http://schemas.microsoft.com/office/2006/metadata/properties" xmlns:ns2="653b301a-ea32-4433-97aa-c25c2810fc13" xmlns:ns3="77df4a8b-e80d-4ebd-b311-89341d350980" targetNamespace="http://schemas.microsoft.com/office/2006/metadata/properties" ma:root="true" ma:fieldsID="ef730ea8ea5662a74d07451ff9b32b62" ns2:_="" ns3:_="">
    <xsd:import namespace="653b301a-ea32-4433-97aa-c25c2810fc13"/>
    <xsd:import namespace="77df4a8b-e80d-4ebd-b311-89341d35098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3b301a-ea32-4433-97aa-c25c2810fc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c3ca5dbc-9743-4e4b-b1d4-9317c681483b"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df4a8b-e80d-4ebd-b311-89341d350980"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454393b1-1484-4c48-b506-92124735f37f}" ma:internalName="TaxCatchAll" ma:showField="CatchAllData" ma:web="77df4a8b-e80d-4ebd-b311-89341d35098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7df4a8b-e80d-4ebd-b311-89341d350980" xsi:nil="true"/>
    <lcf76f155ced4ddcb4097134ff3c332f xmlns="653b301a-ea32-4433-97aa-c25c2810fc1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7C82A86-63BD-442E-8B25-02EF96CC9DE1}">
  <ds:schemaRefs>
    <ds:schemaRef ds:uri="http://schemas.microsoft.com/sharepoint/v3/contenttype/forms"/>
  </ds:schemaRefs>
</ds:datastoreItem>
</file>

<file path=customXml/itemProps2.xml><?xml version="1.0" encoding="utf-8"?>
<ds:datastoreItem xmlns:ds="http://schemas.openxmlformats.org/officeDocument/2006/customXml" ds:itemID="{6E642711-F6B4-4295-B4A3-57CDBDDFE4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3b301a-ea32-4433-97aa-c25c2810fc13"/>
    <ds:schemaRef ds:uri="77df4a8b-e80d-4ebd-b311-89341d35098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C43114C-39C6-4AC6-89C2-AC246B324939}">
  <ds:schemaRefs>
    <ds:schemaRef ds:uri="http://schemas.microsoft.com/office/infopath/2007/PartnerControls"/>
    <ds:schemaRef ds:uri="653b301a-ea32-4433-97aa-c25c2810fc13"/>
    <ds:schemaRef ds:uri="http://purl.org/dc/terms/"/>
    <ds:schemaRef ds:uri="77df4a8b-e80d-4ebd-b311-89341d350980"/>
    <ds:schemaRef ds:uri="http://www.w3.org/XML/1998/namespace"/>
    <ds:schemaRef ds:uri="http://purl.org/dc/dcmitype/"/>
    <ds:schemaRef ds:uri="http://purl.org/dc/elements/1.1/"/>
    <ds:schemaRef ds:uri="http://schemas.microsoft.com/office/2006/documentManagement/types"/>
    <ds:schemaRef ds:uri="http://schemas.openxmlformats.org/package/2006/metadata/core-properties"/>
    <ds:schemaRef ds:uri="http://schemas.microsoft.com/office/2006/metadata/properties"/>
  </ds:schemaRefs>
</ds:datastoreItem>
</file>

<file path=docMetadata/LabelInfo.xml><?xml version="1.0" encoding="utf-8"?>
<clbl:labelList xmlns:clbl="http://schemas.microsoft.com/office/2020/mipLabelMetadata">
  <clbl:label id="{d92fdf0e-a2b6-4bf4-a810-0f4961cdb50f}" enabled="0" method="" siteId="{d92fdf0e-a2b6-4bf4-a810-0f4961cdb50f}"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BPU Métropole</vt:lpstr>
      <vt:lpstr>BPU DROM MAYOTTE</vt:lpstr>
      <vt:lpstr>BPU DROM REUNION</vt:lpstr>
      <vt:lpstr>BPU DROM ANTILLES-GUYANE</vt:lpstr>
      <vt:lpstr>'BPU DROM ANTILLES-GUYANE'!Zone_d_impression</vt:lpstr>
      <vt:lpstr>'BPU DROM MAYOTTE'!Zone_d_impression</vt:lpstr>
      <vt:lpstr>'BPU DROM REUNION'!Zone_d_impression</vt:lpstr>
      <vt:lpstr>'BPU Métropole'!Zone_d_impression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HERISSAY, Leopold</dc:creator>
  <cp:lastModifiedBy>Anaïs MAUREL-SEGALA</cp:lastModifiedBy>
  <cp:lastPrinted>2024-01-02T09:33:44Z</cp:lastPrinted>
  <dcterms:created xsi:type="dcterms:W3CDTF">2023-12-12T16:06:08Z</dcterms:created>
  <dcterms:modified xsi:type="dcterms:W3CDTF">2024-11-25T14:55:54Z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0x010100CA186E39FE81E349886DDE3262D6214B</vt:lpwstr>
  </property>
  <property fmtid="{D5CDD505-2E9C-101B-9397-08002B2CF9AE}" pid="3" name="MediaServiceImageTags">
    <vt:lpwstr/>
  </property>
</Properties>
</file>